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10110\東名共有\CO事業部\01.CO事業部共有\BS課\エネルギーチーム\容量変更\"/>
    </mc:Choice>
  </mc:AlternateContent>
  <bookViews>
    <workbookView xWindow="0" yWindow="0" windowWidth="19200" windowHeight="10875"/>
  </bookViews>
  <sheets>
    <sheet name="電灯" sheetId="2" r:id="rId1"/>
    <sheet name="動力" sheetId="1" r:id="rId2"/>
  </sheets>
  <definedNames>
    <definedName name="_xlnm.Print_Area" localSheetId="0">電灯!$A$1:$N$56</definedName>
    <definedName name="_xlnm.Print_Area" localSheetId="1">動力!$A$1:$N$57</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 l="1"/>
  <c r="E34" i="1" l="1"/>
  <c r="F34" i="1"/>
  <c r="G34" i="1"/>
  <c r="H34" i="1"/>
  <c r="I34" i="1"/>
  <c r="J34" i="1"/>
  <c r="K34" i="1"/>
  <c r="L34" i="1"/>
  <c r="M34" i="1"/>
  <c r="D34" i="1"/>
  <c r="E27" i="1"/>
  <c r="F27" i="1"/>
  <c r="G27" i="1"/>
  <c r="H27" i="1"/>
  <c r="I27" i="1"/>
  <c r="J27" i="1"/>
  <c r="K27" i="1"/>
  <c r="L27" i="1"/>
  <c r="M27" i="1"/>
  <c r="D27" i="1"/>
  <c r="E36" i="2" l="1"/>
  <c r="F36" i="2"/>
  <c r="G36" i="2"/>
  <c r="H36" i="2"/>
  <c r="I36" i="2"/>
  <c r="J36" i="2"/>
  <c r="D36" i="2"/>
  <c r="E26" i="2"/>
  <c r="F26" i="2"/>
  <c r="G26" i="2"/>
  <c r="H26" i="2"/>
  <c r="I26" i="2"/>
  <c r="J26" i="2"/>
  <c r="D26" i="2"/>
  <c r="M36" i="2"/>
  <c r="L36" i="2"/>
  <c r="K36" i="2"/>
  <c r="M26" i="2"/>
  <c r="L26" i="2"/>
  <c r="K26" i="2"/>
  <c r="E43" i="1"/>
  <c r="E40" i="1"/>
  <c r="E41" i="1" s="1"/>
  <c r="W36" i="1"/>
  <c r="V36" i="1"/>
  <c r="U36" i="1"/>
  <c r="T36" i="1"/>
  <c r="S36" i="1"/>
  <c r="R36" i="1"/>
  <c r="Q36" i="1"/>
  <c r="P36" i="1"/>
  <c r="O36" i="1"/>
  <c r="D37" i="1" s="1"/>
  <c r="N36" i="1"/>
  <c r="M36" i="1"/>
  <c r="L36" i="1"/>
  <c r="K36" i="1"/>
  <c r="J36" i="1"/>
  <c r="I36" i="1"/>
  <c r="H36" i="1"/>
  <c r="G36" i="1"/>
  <c r="F36" i="1"/>
  <c r="E36" i="1"/>
  <c r="D36" i="1"/>
  <c r="I9" i="1"/>
  <c r="O37" i="1" l="1"/>
  <c r="O38" i="1" s="1"/>
  <c r="V37" i="1"/>
  <c r="V38" i="1" s="1"/>
  <c r="D27" i="2"/>
  <c r="D37" i="2"/>
  <c r="S37" i="1"/>
  <c r="S38" i="1" s="1"/>
  <c r="H37" i="1"/>
  <c r="H38" i="1" s="1"/>
  <c r="P37" i="1"/>
  <c r="P38" i="1" s="1"/>
  <c r="E37" i="1"/>
  <c r="E38" i="1" s="1"/>
  <c r="I37" i="1"/>
  <c r="I38" i="1" s="1"/>
  <c r="M37" i="1"/>
  <c r="M38" i="1" s="1"/>
  <c r="Q37" i="1"/>
  <c r="Q38" i="1" s="1"/>
  <c r="U37" i="1"/>
  <c r="U38" i="1" s="1"/>
  <c r="K37" i="1"/>
  <c r="K38" i="1" s="1"/>
  <c r="W37" i="1"/>
  <c r="W38" i="1" s="1"/>
  <c r="D38" i="1"/>
  <c r="L37" i="1"/>
  <c r="L38" i="1" s="1"/>
  <c r="T37" i="1"/>
  <c r="T38" i="1" s="1"/>
  <c r="F37" i="1"/>
  <c r="F38" i="1" s="1"/>
  <c r="J37" i="1"/>
  <c r="J38" i="1" s="1"/>
  <c r="N37" i="1"/>
  <c r="N38" i="1" s="1"/>
  <c r="R37" i="1"/>
  <c r="R38" i="1" s="1"/>
  <c r="E42" i="1"/>
  <c r="E44" i="1" s="1"/>
  <c r="G37" i="1"/>
  <c r="G38" i="1" s="1"/>
  <c r="D39" i="1" l="1"/>
  <c r="D40" i="1" s="1"/>
  <c r="D40" i="2"/>
  <c r="D43" i="1" l="1"/>
  <c r="D41" i="2"/>
  <c r="D42" i="2" s="1"/>
  <c r="D44" i="2"/>
  <c r="D41" i="1"/>
  <c r="D43" i="2" l="1"/>
  <c r="D45" i="2" s="1"/>
  <c r="D46" i="2" s="1"/>
  <c r="D42" i="1"/>
  <c r="D44" i="1" s="1"/>
  <c r="D45" i="1" s="1"/>
</calcChain>
</file>

<file path=xl/sharedStrings.xml><?xml version="1.0" encoding="utf-8"?>
<sst xmlns="http://schemas.openxmlformats.org/spreadsheetml/2006/main" count="139" uniqueCount="87">
  <si>
    <t>動力・負荷設備契約電力計算書</t>
    <rPh sb="0" eb="2">
      <t>ドウリョク</t>
    </rPh>
    <rPh sb="3" eb="5">
      <t>フカ</t>
    </rPh>
    <rPh sb="5" eb="7">
      <t>セツビ</t>
    </rPh>
    <rPh sb="7" eb="9">
      <t>ケイヤク</t>
    </rPh>
    <rPh sb="9" eb="11">
      <t>デンリョク</t>
    </rPh>
    <rPh sb="11" eb="14">
      <t>ケイサンショ</t>
    </rPh>
    <phoneticPr fontId="4"/>
  </si>
  <si>
    <t>1．ご契約情報を入力して下さい。</t>
    <rPh sb="3" eb="5">
      <t>ケイヤク</t>
    </rPh>
    <rPh sb="5" eb="7">
      <t>ジョウホウ</t>
    </rPh>
    <rPh sb="8" eb="10">
      <t>ニュウリョク</t>
    </rPh>
    <rPh sb="12" eb="13">
      <t>クダ</t>
    </rPh>
    <phoneticPr fontId="4"/>
  </si>
  <si>
    <t>お客さま名（ご契約名義）</t>
    <rPh sb="1" eb="2">
      <t>キャク</t>
    </rPh>
    <rPh sb="4" eb="5">
      <t>メイ</t>
    </rPh>
    <rPh sb="7" eb="9">
      <t>ケイヤク</t>
    </rPh>
    <rPh sb="9" eb="11">
      <t>メイギ</t>
    </rPh>
    <phoneticPr fontId="4"/>
  </si>
  <si>
    <t>ご使用場所（住所）</t>
    <rPh sb="6" eb="8">
      <t>ジュウショ</t>
    </rPh>
    <phoneticPr fontId="4"/>
  </si>
  <si>
    <t>　A</t>
    <phoneticPr fontId="12"/>
  </si>
  <si>
    <t>契約電力</t>
    <rPh sb="0" eb="2">
      <t>ケイヤク</t>
    </rPh>
    <rPh sb="2" eb="4">
      <t>デンリョク</t>
    </rPh>
    <phoneticPr fontId="12"/>
  </si>
  <si>
    <t>kＷ</t>
    <phoneticPr fontId="12"/>
  </si>
  <si>
    <t>※主開閉器の容量を入力して下さい。契約電力は自動計算されます。</t>
    <rPh sb="17" eb="19">
      <t>ケイヤク</t>
    </rPh>
    <rPh sb="19" eb="21">
      <t>デンリョク</t>
    </rPh>
    <rPh sb="22" eb="24">
      <t>ジドウ</t>
    </rPh>
    <rPh sb="24" eb="26">
      <t>ケイサン</t>
    </rPh>
    <phoneticPr fontId="12"/>
  </si>
  <si>
    <r>
      <t>３．負荷設備をすべて入力して下さい。※</t>
    </r>
    <r>
      <rPr>
        <b/>
        <sz val="28"/>
        <color indexed="8"/>
        <rFont val="ＭＳ Ｐゴシック"/>
        <family val="3"/>
        <charset val="128"/>
      </rPr>
      <t>主開閉器契約の場合は入力不要です。</t>
    </r>
    <rPh sb="2" eb="4">
      <t>フカ</t>
    </rPh>
    <rPh sb="4" eb="6">
      <t>セツビ</t>
    </rPh>
    <rPh sb="10" eb="12">
      <t>ニュウリョク</t>
    </rPh>
    <rPh sb="14" eb="15">
      <t>クダ</t>
    </rPh>
    <rPh sb="19" eb="20">
      <t>シュ</t>
    </rPh>
    <rPh sb="20" eb="23">
      <t>カイヘイキ</t>
    </rPh>
    <rPh sb="23" eb="25">
      <t>ケイヤク</t>
    </rPh>
    <rPh sb="26" eb="28">
      <t>バアイ</t>
    </rPh>
    <rPh sb="29" eb="31">
      <t>ニュウリョク</t>
    </rPh>
    <rPh sb="31" eb="33">
      <t>フヨウ</t>
    </rPh>
    <phoneticPr fontId="4"/>
  </si>
  <si>
    <t>　　　※モーターとヒーターで入力換算が異なるためご注意ください。</t>
    <rPh sb="14" eb="16">
      <t>ニュウリョク</t>
    </rPh>
    <rPh sb="16" eb="18">
      <t>カンサン</t>
    </rPh>
    <rPh sb="19" eb="20">
      <t>コト</t>
    </rPh>
    <rPh sb="25" eb="27">
      <t>チュウイ</t>
    </rPh>
    <phoneticPr fontId="12"/>
  </si>
  <si>
    <t>　　　※エアコン等、冷房・暖房など異なる消費電力がある場合は消費電力の大きい方を入力してください。</t>
    <rPh sb="8" eb="9">
      <t>トウ</t>
    </rPh>
    <rPh sb="30" eb="32">
      <t>ショウヒ</t>
    </rPh>
    <rPh sb="32" eb="34">
      <t>デンリョク</t>
    </rPh>
    <phoneticPr fontId="12"/>
  </si>
  <si>
    <t>　　　※７台以上の場合はM列のグループ化を解除してください。</t>
    <phoneticPr fontId="12"/>
  </si>
  <si>
    <t>換算容量</t>
    <rPh sb="0" eb="2">
      <t>カンサン</t>
    </rPh>
    <rPh sb="2" eb="4">
      <t>ヨウリョウ</t>
    </rPh>
    <phoneticPr fontId="12"/>
  </si>
  <si>
    <t>モーター（誘導電動機）</t>
    <rPh sb="5" eb="7">
      <t>ユウドウ</t>
    </rPh>
    <rPh sb="7" eb="10">
      <t>デンドウキ</t>
    </rPh>
    <phoneticPr fontId="12"/>
  </si>
  <si>
    <t>1台目</t>
    <rPh sb="1" eb="2">
      <t>ダイ</t>
    </rPh>
    <rPh sb="2" eb="3">
      <t>メ</t>
    </rPh>
    <phoneticPr fontId="12"/>
  </si>
  <si>
    <t>2台目</t>
    <rPh sb="1" eb="2">
      <t>ダイ</t>
    </rPh>
    <rPh sb="2" eb="3">
      <t>メ</t>
    </rPh>
    <phoneticPr fontId="12"/>
  </si>
  <si>
    <t>3台目</t>
    <rPh sb="1" eb="2">
      <t>ダイ</t>
    </rPh>
    <rPh sb="2" eb="3">
      <t>メ</t>
    </rPh>
    <phoneticPr fontId="12"/>
  </si>
  <si>
    <t>4台目</t>
    <rPh sb="1" eb="2">
      <t>ダイ</t>
    </rPh>
    <rPh sb="2" eb="3">
      <t>メ</t>
    </rPh>
    <phoneticPr fontId="12"/>
  </si>
  <si>
    <t>5台目</t>
    <rPh sb="1" eb="2">
      <t>ダイ</t>
    </rPh>
    <rPh sb="2" eb="3">
      <t>メ</t>
    </rPh>
    <phoneticPr fontId="12"/>
  </si>
  <si>
    <t>6台目</t>
    <rPh sb="1" eb="2">
      <t>ダイ</t>
    </rPh>
    <rPh sb="2" eb="3">
      <t>メ</t>
    </rPh>
    <phoneticPr fontId="12"/>
  </si>
  <si>
    <t>7台目</t>
    <rPh sb="1" eb="2">
      <t>ダイ</t>
    </rPh>
    <rPh sb="2" eb="3">
      <t>メ</t>
    </rPh>
    <phoneticPr fontId="12"/>
  </si>
  <si>
    <t>8台目</t>
    <rPh sb="1" eb="2">
      <t>ダイ</t>
    </rPh>
    <rPh sb="2" eb="3">
      <t>メ</t>
    </rPh>
    <phoneticPr fontId="12"/>
  </si>
  <si>
    <t>9台目</t>
    <rPh sb="1" eb="2">
      <t>ダイ</t>
    </rPh>
    <rPh sb="2" eb="3">
      <t>メ</t>
    </rPh>
    <phoneticPr fontId="12"/>
  </si>
  <si>
    <t>10台目</t>
    <rPh sb="2" eb="3">
      <t>ダイ</t>
    </rPh>
    <rPh sb="3" eb="4">
      <t>メ</t>
    </rPh>
    <phoneticPr fontId="12"/>
  </si>
  <si>
    <t>機器名称</t>
    <rPh sb="0" eb="2">
      <t>キキ</t>
    </rPh>
    <rPh sb="2" eb="4">
      <t>メイショウ</t>
    </rPh>
    <phoneticPr fontId="12"/>
  </si>
  <si>
    <t>型式</t>
    <rPh sb="0" eb="2">
      <t>カタシキ</t>
    </rPh>
    <phoneticPr fontId="12"/>
  </si>
  <si>
    <t>出力（kＷ）</t>
    <rPh sb="0" eb="2">
      <t>シュツリョク</t>
    </rPh>
    <phoneticPr fontId="12"/>
  </si>
  <si>
    <t>入力換算</t>
    <rPh sb="0" eb="2">
      <t>ニュウリョク</t>
    </rPh>
    <rPh sb="2" eb="4">
      <t>カンサン</t>
    </rPh>
    <phoneticPr fontId="12"/>
  </si>
  <si>
    <t>ヒーター（電熱装置）他</t>
    <rPh sb="5" eb="7">
      <t>デンネツ</t>
    </rPh>
    <rPh sb="7" eb="9">
      <t>ソウチ</t>
    </rPh>
    <rPh sb="10" eb="11">
      <t>ホカ</t>
    </rPh>
    <phoneticPr fontId="12"/>
  </si>
  <si>
    <t>1台目</t>
    <rPh sb="1" eb="3">
      <t>ダイメ</t>
    </rPh>
    <phoneticPr fontId="12"/>
  </si>
  <si>
    <t>2台目</t>
    <rPh sb="1" eb="3">
      <t>ダイメ</t>
    </rPh>
    <phoneticPr fontId="12"/>
  </si>
  <si>
    <t>3台目</t>
    <rPh sb="1" eb="3">
      <t>ダイメ</t>
    </rPh>
    <phoneticPr fontId="12"/>
  </si>
  <si>
    <t>4台目</t>
    <rPh sb="1" eb="3">
      <t>ダイメ</t>
    </rPh>
    <phoneticPr fontId="12"/>
  </si>
  <si>
    <t>5台目</t>
    <rPh sb="1" eb="3">
      <t>ダイメ</t>
    </rPh>
    <phoneticPr fontId="12"/>
  </si>
  <si>
    <t>6台目</t>
    <rPh sb="1" eb="3">
      <t>ダイメ</t>
    </rPh>
    <phoneticPr fontId="12"/>
  </si>
  <si>
    <t>7台目</t>
    <rPh sb="1" eb="3">
      <t>ダイメ</t>
    </rPh>
    <phoneticPr fontId="12"/>
  </si>
  <si>
    <t>8台目</t>
    <rPh sb="1" eb="3">
      <t>ダイメ</t>
    </rPh>
    <phoneticPr fontId="12"/>
  </si>
  <si>
    <t>9台目</t>
    <rPh sb="1" eb="3">
      <t>ダイメ</t>
    </rPh>
    <phoneticPr fontId="12"/>
  </si>
  <si>
    <t>10台目</t>
    <rPh sb="2" eb="4">
      <t>ダイメ</t>
    </rPh>
    <phoneticPr fontId="12"/>
  </si>
  <si>
    <t>出力・消費電力
（kＷ）</t>
    <rPh sb="0" eb="2">
      <t>シュツリョク</t>
    </rPh>
    <rPh sb="3" eb="5">
      <t>ショウヒ</t>
    </rPh>
    <rPh sb="5" eb="7">
      <t>デンリョク</t>
    </rPh>
    <phoneticPr fontId="12"/>
  </si>
  <si>
    <t>台数圧縮(容量順)</t>
    <rPh sb="0" eb="2">
      <t>ダイスウ</t>
    </rPh>
    <rPh sb="2" eb="4">
      <t>アッシュク</t>
    </rPh>
    <rPh sb="5" eb="7">
      <t>ヨウリョウ</t>
    </rPh>
    <rPh sb="7" eb="8">
      <t>ジュン</t>
    </rPh>
    <phoneticPr fontId="12"/>
  </si>
  <si>
    <t>台数圧縮</t>
    <rPh sb="0" eb="2">
      <t>ダイスウ</t>
    </rPh>
    <rPh sb="2" eb="4">
      <t>アッシュク</t>
    </rPh>
    <phoneticPr fontId="12"/>
  </si>
  <si>
    <t>台数圧縮（合計）</t>
    <rPh sb="0" eb="2">
      <t>ダイスウ</t>
    </rPh>
    <rPh sb="2" eb="4">
      <t>アッシュク</t>
    </rPh>
    <rPh sb="5" eb="7">
      <t>ゴウケイ</t>
    </rPh>
    <phoneticPr fontId="12"/>
  </si>
  <si>
    <t>6kW以下</t>
    <rPh sb="3" eb="5">
      <t>イカ</t>
    </rPh>
    <phoneticPr fontId="12"/>
  </si>
  <si>
    <t>次の14kW</t>
    <rPh sb="0" eb="1">
      <t>ツギ</t>
    </rPh>
    <phoneticPr fontId="12"/>
  </si>
  <si>
    <t>次の30kW</t>
    <rPh sb="0" eb="1">
      <t>ツギ</t>
    </rPh>
    <phoneticPr fontId="12"/>
  </si>
  <si>
    <t>50kwを超える</t>
    <rPh sb="5" eb="6">
      <t>コ</t>
    </rPh>
    <phoneticPr fontId="12"/>
  </si>
  <si>
    <t>容量圧縮</t>
    <rPh sb="0" eb="2">
      <t>ヨウリョウ</t>
    </rPh>
    <rPh sb="2" eb="4">
      <t>アッシュク</t>
    </rPh>
    <phoneticPr fontId="12"/>
  </si>
  <si>
    <t>kＷ</t>
    <phoneticPr fontId="12"/>
  </si>
  <si>
    <t>※契約電力は自動計算されます。</t>
    <rPh sb="1" eb="3">
      <t>ケイヤク</t>
    </rPh>
    <rPh sb="3" eb="5">
      <t>デンリョク</t>
    </rPh>
    <rPh sb="6" eb="8">
      <t>ジドウ</t>
    </rPh>
    <rPh sb="8" eb="10">
      <t>ケイサン</t>
    </rPh>
    <phoneticPr fontId="12"/>
  </si>
  <si>
    <t xml:space="preserve">＜入力換算について＞ </t>
    <phoneticPr fontId="12"/>
  </si>
  <si>
    <t>負荷設備が３相誘導電動機（モーター）の場合、入力換算容量は、出力値に125％を乗じて算定いたします。</t>
    <phoneticPr fontId="12"/>
  </si>
  <si>
    <t>３相ルームエアコンおよび業務用エアコンは、定格消費電力を換算容量（100％）といたします。</t>
    <phoneticPr fontId="12"/>
  </si>
  <si>
    <t>「電気用品安全法」の対象となる電気機器は、１セットの電気機器の定格消費電力を換算容量（100％）といたします。</t>
    <phoneticPr fontId="12"/>
  </si>
  <si>
    <t>電熱器（ヒーター）の場合は、出力数値を入力換算値（100％）といたします。</t>
    <phoneticPr fontId="12"/>
  </si>
  <si>
    <t>台数</t>
    <rPh sb="0" eb="2">
      <t>ダイスウ</t>
    </rPh>
    <phoneticPr fontId="3"/>
  </si>
  <si>
    <t>　黄色枠に表示された容量をお申込フォームの容量欄にご入力ください。</t>
    <rPh sb="1" eb="3">
      <t>キイロ</t>
    </rPh>
    <rPh sb="3" eb="4">
      <t>ワク</t>
    </rPh>
    <rPh sb="5" eb="7">
      <t>ヒョウジ</t>
    </rPh>
    <rPh sb="10" eb="12">
      <t>ヨウリョウ</t>
    </rPh>
    <rPh sb="14" eb="16">
      <t>モウシコミ</t>
    </rPh>
    <rPh sb="21" eb="23">
      <t>ヨウリョウ</t>
    </rPh>
    <rPh sb="23" eb="24">
      <t>ラン</t>
    </rPh>
    <rPh sb="26" eb="28">
      <t>ニュウリョク</t>
    </rPh>
    <phoneticPr fontId="12"/>
  </si>
  <si>
    <t>主開閉器契約</t>
  </si>
  <si>
    <t>負荷設備契約</t>
  </si>
  <si>
    <t>電灯・負荷設備契約電力計算書</t>
    <rPh sb="0" eb="2">
      <t>デントウ</t>
    </rPh>
    <rPh sb="3" eb="5">
      <t>フカ</t>
    </rPh>
    <rPh sb="5" eb="7">
      <t>セツビ</t>
    </rPh>
    <rPh sb="7" eb="9">
      <t>ケイヤク</t>
    </rPh>
    <rPh sb="9" eb="11">
      <t>デンリョク</t>
    </rPh>
    <rPh sb="11" eb="14">
      <t>ケイサンショ</t>
    </rPh>
    <phoneticPr fontId="4"/>
  </si>
  <si>
    <t>負荷設備</t>
    <rPh sb="0" eb="2">
      <t>フカ</t>
    </rPh>
    <rPh sb="2" eb="4">
      <t>セツビ</t>
    </rPh>
    <phoneticPr fontId="12"/>
  </si>
  <si>
    <t>コンセント・電灯</t>
    <rPh sb="6" eb="8">
      <t>デントウ</t>
    </rPh>
    <phoneticPr fontId="12"/>
  </si>
  <si>
    <t>小型機器</t>
    <rPh sb="0" eb="2">
      <t>コガタ</t>
    </rPh>
    <rPh sb="2" eb="4">
      <t>キキ</t>
    </rPh>
    <phoneticPr fontId="12"/>
  </si>
  <si>
    <t xml:space="preserve">＜注意事項＞ </t>
    <rPh sb="1" eb="3">
      <t>チュウイ</t>
    </rPh>
    <rPh sb="3" eb="5">
      <t>ジコウ</t>
    </rPh>
    <phoneticPr fontId="12"/>
  </si>
  <si>
    <t>ご使用になる電灯・小型機器（契約負荷設備)の総容量に、以下のkVAに応じた係数を乗じて得た値を、契約容量とします。</t>
    <phoneticPr fontId="12"/>
  </si>
  <si>
    <t>小型機器とは、主として、住宅、店舗、事務所等において単相で使用される、電灯以外の低圧の電気機器をいいます。</t>
    <phoneticPr fontId="3"/>
  </si>
  <si>
    <t>容量圧縮は以下の通りです。</t>
    <rPh sb="0" eb="2">
      <t>ヨウリョウ</t>
    </rPh>
    <rPh sb="2" eb="4">
      <t>アッシュク</t>
    </rPh>
    <rPh sb="5" eb="7">
      <t>イカ</t>
    </rPh>
    <rPh sb="8" eb="9">
      <t>トオ</t>
    </rPh>
    <phoneticPr fontId="3"/>
  </si>
  <si>
    <t>最初の6kVAにつき：95%　次の14kVAにつき：85％　次の30kVAにつき：75％　50kVAをこえる部分につき：65%</t>
    <phoneticPr fontId="3"/>
  </si>
  <si>
    <t>電灯総容量</t>
    <rPh sb="0" eb="2">
      <t>デントウ</t>
    </rPh>
    <rPh sb="2" eb="3">
      <t>ソウ</t>
    </rPh>
    <rPh sb="3" eb="5">
      <t>ヨウリョウ</t>
    </rPh>
    <phoneticPr fontId="3"/>
  </si>
  <si>
    <t>小型機器総容量</t>
    <rPh sb="0" eb="2">
      <t>コガタ</t>
    </rPh>
    <rPh sb="2" eb="4">
      <t>キキ</t>
    </rPh>
    <rPh sb="4" eb="5">
      <t>ソウ</t>
    </rPh>
    <rPh sb="5" eb="7">
      <t>ヨウリョウ</t>
    </rPh>
    <phoneticPr fontId="3"/>
  </si>
  <si>
    <t>kvA</t>
    <phoneticPr fontId="12"/>
  </si>
  <si>
    <t>出力・消費電力
（kvA）</t>
    <rPh sb="0" eb="2">
      <t>シュツリョク</t>
    </rPh>
    <rPh sb="3" eb="5">
      <t>ショウヒ</t>
    </rPh>
    <rPh sb="5" eb="7">
      <t>デンリョク</t>
    </rPh>
    <phoneticPr fontId="12"/>
  </si>
  <si>
    <t>出力（kvA）</t>
    <rPh sb="0" eb="2">
      <t>シュツリョク</t>
    </rPh>
    <phoneticPr fontId="12"/>
  </si>
  <si>
    <t>6kvA以下</t>
    <rPh sb="4" eb="6">
      <t>イカ</t>
    </rPh>
    <phoneticPr fontId="12"/>
  </si>
  <si>
    <t>次の14kvA</t>
    <rPh sb="0" eb="1">
      <t>ツギ</t>
    </rPh>
    <phoneticPr fontId="12"/>
  </si>
  <si>
    <t>次の30kvA</t>
    <rPh sb="0" eb="1">
      <t>ツギ</t>
    </rPh>
    <phoneticPr fontId="12"/>
  </si>
  <si>
    <t>50kvAを超える</t>
    <rPh sb="6" eb="7">
      <t>コ</t>
    </rPh>
    <phoneticPr fontId="12"/>
  </si>
  <si>
    <t>kvA</t>
    <phoneticPr fontId="12"/>
  </si>
  <si>
    <t>■</t>
    <phoneticPr fontId="12"/>
  </si>
  <si>
    <t>■</t>
    <phoneticPr fontId="12"/>
  </si>
  <si>
    <t>２．希望する契約方式に　　　　　　を付けて下さい。</t>
    <rPh sb="2" eb="4">
      <t>キボウ</t>
    </rPh>
    <rPh sb="6" eb="8">
      <t>ケイヤク</t>
    </rPh>
    <rPh sb="8" eb="10">
      <t>ホウシキ</t>
    </rPh>
    <rPh sb="18" eb="19">
      <t>ツ</t>
    </rPh>
    <rPh sb="21" eb="22">
      <t>クダ</t>
    </rPh>
    <phoneticPr fontId="4"/>
  </si>
  <si>
    <t>　　　赤枠にモーター、ヒーターそれぞれの容量が大きい順に機器名称、型式、出力もしくは消費電力を入力してください。</t>
    <rPh sb="3" eb="4">
      <t>アカ</t>
    </rPh>
    <rPh sb="28" eb="30">
      <t>キキ</t>
    </rPh>
    <rPh sb="30" eb="32">
      <t>メイショウ</t>
    </rPh>
    <rPh sb="42" eb="44">
      <t>ショウヒ</t>
    </rPh>
    <rPh sb="44" eb="46">
      <t>デンリョク</t>
    </rPh>
    <phoneticPr fontId="12"/>
  </si>
  <si>
    <t>■</t>
    <phoneticPr fontId="12"/>
  </si>
  <si>
    <t>　　　赤枠にコンセント・電灯、小型機器それぞれの容量が大きい順に機器名称、型式、出力もしくは消費電力を入力してください。</t>
    <rPh sb="12" eb="14">
      <t>デントウ</t>
    </rPh>
    <rPh sb="15" eb="17">
      <t>コガタ</t>
    </rPh>
    <rPh sb="17" eb="19">
      <t>キキ</t>
    </rPh>
    <rPh sb="32" eb="34">
      <t>キキ</t>
    </rPh>
    <rPh sb="34" eb="36">
      <t>メイショウ</t>
    </rPh>
    <rPh sb="46" eb="48">
      <t>ショウヒ</t>
    </rPh>
    <rPh sb="48" eb="50">
      <t>デンリョク</t>
    </rPh>
    <phoneticPr fontId="12"/>
  </si>
  <si>
    <t>　　　※異なる消費電力がある場合は消費電力の大きい方を入力してください。</t>
    <rPh sb="17" eb="19">
      <t>ショウヒ</t>
    </rPh>
    <rPh sb="19" eb="21">
      <t>デンリョク</t>
    </rPh>
    <phoneticPr fontId="12"/>
  </si>
  <si>
    <t>同じ機器が2台以上ある場合は、2台目以降にご入力をお願い致します。</t>
    <rPh sb="0" eb="1">
      <t>オナ</t>
    </rPh>
    <rPh sb="2" eb="4">
      <t>キキ</t>
    </rPh>
    <rPh sb="6" eb="7">
      <t>ダイ</t>
    </rPh>
    <rPh sb="7" eb="9">
      <t>イジョウ</t>
    </rPh>
    <rPh sb="11" eb="13">
      <t>バアイ</t>
    </rPh>
    <rPh sb="16" eb="17">
      <t>ダイ</t>
    </rPh>
    <rPh sb="17" eb="18">
      <t>メ</t>
    </rPh>
    <rPh sb="18" eb="20">
      <t>イコウ</t>
    </rPh>
    <rPh sb="22" eb="24">
      <t>ニュウリョク</t>
    </rPh>
    <rPh sb="26" eb="27">
      <t>ネガイ</t>
    </rPh>
    <rPh sb="28" eb="29">
      <t>タ</t>
    </rPh>
    <phoneticPr fontId="3"/>
  </si>
  <si>
    <t>A</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</si>
</sst>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_ "/>
  </numFmts>
  <fonts count="26" x14ac:knownFonts="1">
    <font>
      <sz val="11"/>
      <color theme="1"/>
      <name val="游ゴシック"/>
      <family val="2"/>
      <charset val="128"/>
      <scheme val="minor"/>
    </font>
    <font>
      <sz val="11"/>
      <color theme="1"/>
      <name val="游ゴシック"/>
      <family val="3"/>
      <charset val="128"/>
      <scheme val="minor"/>
    </font>
    <font>
      <b/>
      <sz val="36"/>
      <name val="游ゴシック"/>
      <family val="3"/>
      <charset val="128"/>
      <scheme val="minor"/>
    </font>
    <font>
      <sz val="6"/>
      <name val="游ゴシック"/>
      <family val="2"/>
      <charset val="128"/>
      <scheme val="minor"/>
    </font>
    <font>
      <sz val="6"/>
      <name val="ＭＳ Ｐゴシック"/>
      <family val="3"/>
      <charset val="128"/>
    </font>
    <font>
      <sz val="30"/>
      <color theme="1"/>
      <name val="游ゴシック"/>
      <family val="3"/>
      <charset val="128"/>
      <scheme val="minor"/>
    </font>
    <font>
      <b/>
      <sz val="30"/>
      <name val="游ゴシック"/>
      <family val="3"/>
      <charset val="128"/>
      <scheme val="minor"/>
    </font>
    <font>
      <b/>
      <sz val="28"/>
      <color indexed="8"/>
      <name val="游ゴシック"/>
      <family val="3"/>
      <charset val="128"/>
      <scheme val="minor"/>
    </font>
    <font>
      <sz val="24"/>
      <color theme="1"/>
      <name val="游ゴシック"/>
      <family val="3"/>
      <charset val="128"/>
      <scheme val="minor"/>
    </font>
    <font>
      <sz val="36"/>
      <color theme="1"/>
      <name val="游ゴシック"/>
      <family val="3"/>
      <charset val="128"/>
      <scheme val="minor"/>
    </font>
    <font>
      <sz val="12"/>
      <color theme="1"/>
      <name val="游ゴシック"/>
      <family val="3"/>
      <charset val="128"/>
      <scheme val="minor"/>
    </font>
    <font>
      <b/>
      <sz val="28"/>
      <name val="游ゴシック"/>
      <family val="3"/>
      <charset val="128"/>
      <scheme val="minor"/>
    </font>
    <font>
      <sz val="6"/>
      <name val="游ゴシック"/>
      <family val="3"/>
      <charset val="128"/>
      <scheme val="minor"/>
    </font>
    <font>
      <b/>
      <sz val="28"/>
      <color theme="1"/>
      <name val="游ゴシック"/>
      <family val="3"/>
      <charset val="128"/>
      <scheme val="minor"/>
    </font>
    <font>
      <b/>
      <sz val="24"/>
      <name val="游ゴシック"/>
      <family val="3"/>
      <charset val="128"/>
      <scheme val="minor"/>
    </font>
    <font>
      <b/>
      <sz val="26"/>
      <name val="游ゴシック"/>
      <family val="3"/>
      <charset val="128"/>
      <scheme val="minor"/>
    </font>
    <font>
      <b/>
      <sz val="20"/>
      <name val="游ゴシック"/>
      <family val="3"/>
      <charset val="128"/>
      <scheme val="minor"/>
    </font>
    <font>
      <b/>
      <sz val="28"/>
      <color indexed="8"/>
      <name val="ＭＳ Ｐゴシック"/>
      <family val="3"/>
      <charset val="128"/>
    </font>
    <font>
      <sz val="20"/>
      <color theme="1"/>
      <name val="游ゴシック"/>
      <family val="3"/>
      <charset val="128"/>
      <scheme val="minor"/>
    </font>
    <font>
      <b/>
      <sz val="12"/>
      <color rgb="FFFF0000"/>
      <name val="游ゴシック"/>
      <family val="3"/>
      <charset val="128"/>
      <scheme val="minor"/>
    </font>
    <font>
      <sz val="20"/>
      <name val="游ゴシック"/>
      <family val="3"/>
      <charset val="128"/>
      <scheme val="minor"/>
    </font>
    <font>
      <sz val="14"/>
      <color theme="1"/>
      <name val="游ゴシック"/>
      <family val="3"/>
      <charset val="128"/>
      <scheme val="minor"/>
    </font>
    <font>
      <sz val="24"/>
      <name val="游ゴシック"/>
      <family val="3"/>
      <charset val="128"/>
      <scheme val="minor"/>
    </font>
    <font>
      <sz val="16"/>
      <color theme="1"/>
      <name val="游ゴシック"/>
      <family val="3"/>
      <charset val="128"/>
      <scheme val="minor"/>
    </font>
    <font>
      <b/>
      <sz val="28"/>
      <color rgb="FFFF0000"/>
      <name val="游ゴシック"/>
      <family val="3"/>
      <charset val="128"/>
      <scheme val="minor"/>
    </font>
    <font>
      <sz val="22"/>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auto="1"/>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n">
        <color theme="1"/>
      </left>
      <right style="thin">
        <color theme="1"/>
      </right>
      <top style="thin">
        <color auto="1"/>
      </top>
      <bottom style="thick">
        <color rgb="FFFF0000"/>
      </bottom>
      <diagonal/>
    </border>
    <border>
      <left/>
      <right style="thick">
        <color rgb="FFFF0000"/>
      </right>
      <top style="thin">
        <color auto="1"/>
      </top>
      <bottom style="thick">
        <color rgb="FFFF0000"/>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dashed">
        <color auto="1"/>
      </top>
      <bottom/>
      <diagonal/>
    </border>
    <border>
      <left style="thin">
        <color auto="1"/>
      </left>
      <right/>
      <top/>
      <bottom/>
      <diagonal/>
    </border>
    <border>
      <left style="thick">
        <color rgb="FFFF0000"/>
      </left>
      <right style="thin">
        <color auto="1"/>
      </right>
      <top/>
      <bottom style="thick">
        <color rgb="FFFF0000"/>
      </bottom>
      <diagonal/>
    </border>
    <border>
      <left style="thin">
        <color auto="1"/>
      </left>
      <right style="thin">
        <color auto="1"/>
      </right>
      <top/>
      <bottom style="thick">
        <color rgb="FFFF0000"/>
      </bottom>
      <diagonal/>
    </border>
    <border>
      <left style="thin">
        <color auto="1"/>
      </left>
      <right style="thick">
        <color rgb="FFFF0000"/>
      </right>
      <top/>
      <bottom style="thick">
        <color rgb="FFFF0000"/>
      </bottom>
      <diagonal/>
    </border>
    <border>
      <left/>
      <right/>
      <top/>
      <bottom style="thin">
        <color indexed="64"/>
      </bottom>
      <diagonal/>
    </border>
    <border>
      <left/>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ck">
        <color rgb="FFFF0000"/>
      </bottom>
      <diagonal/>
    </border>
  </borders>
  <cellStyleXfs count="2">
    <xf numFmtId="0" fontId="0" fillId="0" borderId="0">
      <alignment vertical="center"/>
    </xf>
    <xf numFmtId="0" fontId="1" fillId="0" borderId="0">
      <alignment vertical="center"/>
    </xf>
  </cellStyleXfs>
  <cellXfs count="137">
    <xf numFmtId="0" fontId="0" fillId="0" borderId="0" xfId="0">
      <alignment vertical="center"/>
    </xf>
    <xf numFmtId="176" fontId="13" fillId="2" borderId="9" xfId="0" applyNumberFormat="1" applyFont="1" applyFill="1" applyBorder="1" applyAlignment="1">
      <alignment horizontal="right" vertical="center"/>
    </xf>
    <xf numFmtId="0" fontId="5" fillId="3" borderId="0" xfId="0" applyFont="1" applyFill="1" applyAlignment="1" applyProtection="1">
      <alignment vertical="center"/>
      <protection hidden="1"/>
    </xf>
    <xf numFmtId="0" fontId="6" fillId="3" borderId="0" xfId="1" applyFont="1" applyFill="1" applyBorder="1" applyAlignment="1" applyProtection="1">
      <alignment vertical="center"/>
      <protection hidden="1"/>
    </xf>
    <xf numFmtId="0" fontId="7" fillId="3" borderId="0" xfId="1" applyFont="1" applyFill="1" applyBorder="1" applyProtection="1">
      <alignment vertical="center"/>
      <protection hidden="1"/>
    </xf>
    <xf numFmtId="0" fontId="1" fillId="3" borderId="0" xfId="1" applyFont="1" applyFill="1" applyBorder="1" applyProtection="1">
      <alignment vertical="center"/>
      <protection hidden="1"/>
    </xf>
    <xf numFmtId="0" fontId="1" fillId="3" borderId="0" xfId="0" applyFont="1" applyFill="1" applyAlignment="1" applyProtection="1">
      <alignment vertical="center"/>
      <protection hidden="1"/>
    </xf>
    <xf numFmtId="0" fontId="8" fillId="3" borderId="1" xfId="1" applyFont="1" applyFill="1" applyBorder="1" applyAlignment="1" applyProtection="1">
      <alignment vertical="center"/>
      <protection hidden="1"/>
    </xf>
    <xf numFmtId="0" fontId="8" fillId="3" borderId="2" xfId="1" applyFont="1" applyFill="1" applyBorder="1" applyAlignment="1" applyProtection="1">
      <alignment vertical="center"/>
      <protection hidden="1"/>
    </xf>
    <xf numFmtId="0" fontId="8" fillId="3" borderId="4" xfId="1" applyFont="1" applyFill="1" applyBorder="1" applyAlignment="1" applyProtection="1">
      <alignment vertical="center"/>
      <protection hidden="1"/>
    </xf>
    <xf numFmtId="0" fontId="8" fillId="3" borderId="5" xfId="1" applyFont="1" applyFill="1" applyBorder="1" applyAlignment="1" applyProtection="1">
      <alignment vertical="center"/>
      <protection hidden="1"/>
    </xf>
    <xf numFmtId="0" fontId="10" fillId="3" borderId="0" xfId="1" applyFont="1" applyFill="1" applyBorder="1" applyAlignment="1" applyProtection="1">
      <alignment horizontal="center" vertical="center"/>
      <protection hidden="1"/>
    </xf>
    <xf numFmtId="0" fontId="11" fillId="3" borderId="7" xfId="1" applyFont="1" applyFill="1" applyBorder="1" applyAlignment="1" applyProtection="1">
      <alignment horizontal="right" vertical="center"/>
      <protection locked="0"/>
    </xf>
    <xf numFmtId="0" fontId="11" fillId="3" borderId="0" xfId="1" applyFont="1" applyFill="1" applyBorder="1" applyAlignment="1" applyProtection="1">
      <alignment horizontal="left" vertical="center"/>
      <protection hidden="1"/>
    </xf>
    <xf numFmtId="0" fontId="11" fillId="3" borderId="8" xfId="0" applyFont="1" applyFill="1" applyBorder="1" applyAlignment="1">
      <alignment vertical="center"/>
    </xf>
    <xf numFmtId="0" fontId="11" fillId="3" borderId="0" xfId="1" applyFont="1" applyFill="1" applyBorder="1" applyAlignment="1" applyProtection="1">
      <alignment horizontal="left"/>
      <protection hidden="1"/>
    </xf>
    <xf numFmtId="0" fontId="14" fillId="3" borderId="0" xfId="1" applyFont="1" applyFill="1" applyBorder="1" applyAlignment="1" applyProtection="1">
      <alignment horizontal="center" vertical="center"/>
      <protection hidden="1"/>
    </xf>
    <xf numFmtId="0" fontId="11" fillId="3" borderId="0" xfId="1" applyFont="1" applyFill="1" applyBorder="1" applyAlignment="1" applyProtection="1">
      <alignment vertical="center"/>
      <protection hidden="1"/>
    </xf>
    <xf numFmtId="0" fontId="15" fillId="3" borderId="0" xfId="1" applyFont="1" applyFill="1" applyBorder="1" applyAlignment="1" applyProtection="1">
      <alignment vertical="center"/>
      <protection hidden="1"/>
    </xf>
    <xf numFmtId="0" fontId="16" fillId="3" borderId="0" xfId="1" applyFont="1" applyFill="1" applyBorder="1" applyAlignment="1" applyProtection="1">
      <alignment vertical="center"/>
      <protection hidden="1"/>
    </xf>
    <xf numFmtId="0" fontId="16" fillId="3" borderId="0" xfId="1" applyFont="1" applyFill="1" applyBorder="1" applyAlignment="1" applyProtection="1">
      <alignment horizontal="left" vertical="center"/>
      <protection hidden="1"/>
    </xf>
    <xf numFmtId="0" fontId="8" fillId="3" borderId="0" xfId="0" applyFont="1" applyFill="1" applyAlignment="1">
      <alignment vertical="center"/>
    </xf>
    <xf numFmtId="0" fontId="18" fillId="3" borderId="0" xfId="0" applyFont="1" applyFill="1" applyAlignment="1">
      <alignment vertical="center"/>
    </xf>
    <xf numFmtId="0" fontId="10" fillId="3" borderId="0" xfId="0" applyFont="1" applyFill="1" applyAlignment="1">
      <alignment vertical="center"/>
    </xf>
    <xf numFmtId="0" fontId="19" fillId="3" borderId="0" xfId="0" applyFont="1" applyFill="1" applyAlignment="1">
      <alignment horizontal="right" vertical="center"/>
    </xf>
    <xf numFmtId="0" fontId="1" fillId="3" borderId="0" xfId="0" applyFont="1" applyFill="1" applyAlignment="1">
      <alignment vertical="center"/>
    </xf>
    <xf numFmtId="0" fontId="10" fillId="3" borderId="0" xfId="0" applyFont="1" applyFill="1" applyAlignment="1">
      <alignment horizontal="right" vertical="center"/>
    </xf>
    <xf numFmtId="0" fontId="11" fillId="3" borderId="13" xfId="0" applyFont="1" applyFill="1" applyBorder="1" applyAlignment="1">
      <alignment vertical="center"/>
    </xf>
    <xf numFmtId="0" fontId="11" fillId="3" borderId="14" xfId="0" applyFont="1" applyFill="1" applyBorder="1" applyAlignment="1">
      <alignment vertical="center"/>
    </xf>
    <xf numFmtId="0" fontId="18" fillId="3" borderId="17" xfId="0" applyFont="1" applyFill="1" applyBorder="1" applyAlignment="1">
      <alignment horizontal="center" vertical="center"/>
    </xf>
    <xf numFmtId="0" fontId="18" fillId="3" borderId="18" xfId="0" applyFont="1" applyFill="1" applyBorder="1" applyAlignment="1" applyProtection="1">
      <alignment horizontal="center" vertical="center" shrinkToFit="1"/>
      <protection locked="0"/>
    </xf>
    <xf numFmtId="0" fontId="18" fillId="3" borderId="19" xfId="0" applyFont="1" applyFill="1" applyBorder="1" applyAlignment="1" applyProtection="1">
      <alignment horizontal="center" vertical="center" shrinkToFit="1"/>
      <protection locked="0"/>
    </xf>
    <xf numFmtId="0" fontId="18" fillId="3" borderId="20" xfId="0" applyFont="1" applyFill="1" applyBorder="1" applyAlignment="1" applyProtection="1">
      <alignment horizontal="center" vertical="center" shrinkToFit="1"/>
      <protection locked="0"/>
    </xf>
    <xf numFmtId="0" fontId="18" fillId="3" borderId="21" xfId="0" applyFont="1" applyFill="1" applyBorder="1" applyAlignment="1" applyProtection="1">
      <alignment horizontal="center" vertical="center" shrinkToFit="1"/>
      <protection locked="0"/>
    </xf>
    <xf numFmtId="0" fontId="18" fillId="3" borderId="22" xfId="0" applyFont="1" applyFill="1" applyBorder="1" applyAlignment="1" applyProtection="1">
      <alignment horizontal="center" vertical="center" shrinkToFit="1"/>
      <protection locked="0"/>
    </xf>
    <xf numFmtId="0" fontId="18" fillId="3" borderId="23" xfId="0" applyFont="1" applyFill="1" applyBorder="1" applyAlignment="1" applyProtection="1">
      <alignment horizontal="center" vertical="center" shrinkToFit="1"/>
      <protection locked="0"/>
    </xf>
    <xf numFmtId="0" fontId="18" fillId="3" borderId="25" xfId="0" applyFont="1" applyFill="1" applyBorder="1" applyAlignment="1" applyProtection="1">
      <alignment horizontal="center" vertical="center" shrinkToFit="1"/>
      <protection locked="0"/>
    </xf>
    <xf numFmtId="0" fontId="18" fillId="3" borderId="26" xfId="0" applyFont="1" applyFill="1" applyBorder="1" applyAlignment="1" applyProtection="1">
      <alignment horizontal="center" vertical="center" shrinkToFit="1"/>
      <protection locked="0"/>
    </xf>
    <xf numFmtId="0" fontId="18" fillId="3" borderId="27"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center" vertical="center" shrinkToFit="1"/>
      <protection locked="0"/>
    </xf>
    <xf numFmtId="0" fontId="18" fillId="3" borderId="24" xfId="0" applyFont="1" applyFill="1" applyBorder="1" applyAlignment="1" applyProtection="1">
      <alignment horizontal="center" vertical="center" shrinkToFit="1"/>
      <protection locked="0"/>
    </xf>
    <xf numFmtId="177" fontId="18" fillId="3" borderId="29" xfId="0" applyNumberFormat="1" applyFont="1" applyFill="1" applyBorder="1" applyAlignment="1" applyProtection="1">
      <alignment vertical="center" shrinkToFit="1"/>
      <protection locked="0"/>
    </xf>
    <xf numFmtId="177" fontId="18" fillId="3" borderId="30" xfId="0" applyNumberFormat="1" applyFont="1" applyFill="1" applyBorder="1" applyAlignment="1" applyProtection="1">
      <alignment vertical="center" shrinkToFit="1"/>
      <protection locked="0"/>
    </xf>
    <xf numFmtId="177" fontId="18" fillId="3" borderId="31" xfId="0" applyNumberFormat="1" applyFont="1" applyFill="1" applyBorder="1" applyAlignment="1" applyProtection="1">
      <alignment vertical="center" shrinkToFit="1"/>
      <protection locked="0"/>
    </xf>
    <xf numFmtId="177" fontId="18" fillId="3" borderId="32" xfId="0" applyNumberFormat="1" applyFont="1" applyFill="1" applyBorder="1" applyAlignment="1" applyProtection="1">
      <alignment vertical="center" shrinkToFit="1"/>
      <protection locked="0"/>
    </xf>
    <xf numFmtId="177" fontId="18" fillId="3" borderId="16" xfId="0" applyNumberFormat="1" applyFont="1" applyFill="1" applyBorder="1" applyAlignment="1" applyProtection="1">
      <alignment vertical="center"/>
      <protection locked="0"/>
    </xf>
    <xf numFmtId="177" fontId="18" fillId="3" borderId="33" xfId="0" applyNumberFormat="1" applyFont="1" applyFill="1" applyBorder="1" applyAlignment="1" applyProtection="1">
      <alignment vertical="center"/>
      <protection locked="0"/>
    </xf>
    <xf numFmtId="0" fontId="1" fillId="3" borderId="0" xfId="0" applyFont="1" applyFill="1" applyAlignment="1" applyProtection="1">
      <alignment vertical="center"/>
      <protection locked="0"/>
    </xf>
    <xf numFmtId="0" fontId="18" fillId="3" borderId="13" xfId="0" applyFont="1" applyFill="1" applyBorder="1" applyAlignment="1">
      <alignment horizontal="center" vertical="center"/>
    </xf>
    <xf numFmtId="178" fontId="1" fillId="3" borderId="0" xfId="0" applyNumberFormat="1" applyFont="1" applyFill="1" applyBorder="1" applyAlignment="1">
      <alignment vertical="center"/>
    </xf>
    <xf numFmtId="178" fontId="1" fillId="3" borderId="34" xfId="0" applyNumberFormat="1" applyFont="1" applyFill="1" applyBorder="1" applyAlignment="1">
      <alignment vertical="center"/>
    </xf>
    <xf numFmtId="0" fontId="18" fillId="3" borderId="35" xfId="0" applyFont="1" applyFill="1" applyBorder="1" applyAlignment="1">
      <alignment horizontal="center" vertical="center"/>
    </xf>
    <xf numFmtId="178" fontId="1" fillId="3" borderId="35" xfId="0" applyNumberFormat="1" applyFont="1" applyFill="1" applyBorder="1" applyAlignment="1">
      <alignment vertical="center"/>
    </xf>
    <xf numFmtId="178" fontId="18" fillId="3" borderId="26" xfId="0" applyNumberFormat="1" applyFont="1" applyFill="1" applyBorder="1" applyAlignment="1" applyProtection="1">
      <alignment vertical="center"/>
      <protection locked="0"/>
    </xf>
    <xf numFmtId="0" fontId="18" fillId="3" borderId="0" xfId="0" applyFont="1" applyFill="1" applyAlignment="1" applyProtection="1">
      <alignment vertical="center"/>
      <protection locked="0"/>
    </xf>
    <xf numFmtId="178" fontId="18" fillId="3" borderId="14" xfId="0" applyNumberFormat="1" applyFont="1" applyFill="1" applyBorder="1" applyAlignment="1" applyProtection="1">
      <alignment vertical="center"/>
      <protection locked="0"/>
    </xf>
    <xf numFmtId="178" fontId="18" fillId="3" borderId="0" xfId="0" applyNumberFormat="1" applyFont="1" applyFill="1" applyAlignment="1" applyProtection="1">
      <alignment vertical="center"/>
      <protection locked="0"/>
    </xf>
    <xf numFmtId="178" fontId="18" fillId="3" borderId="11" xfId="0" applyNumberFormat="1" applyFont="1" applyFill="1" applyBorder="1" applyAlignment="1" applyProtection="1">
      <alignment vertical="center"/>
      <protection locked="0"/>
    </xf>
    <xf numFmtId="178" fontId="21" fillId="3" borderId="0" xfId="0" applyNumberFormat="1" applyFont="1" applyFill="1" applyAlignment="1">
      <alignment vertical="center"/>
    </xf>
    <xf numFmtId="0" fontId="11" fillId="3" borderId="0" xfId="0" applyFont="1" applyFill="1" applyBorder="1" applyAlignment="1">
      <alignment horizontal="center" vertical="center"/>
    </xf>
    <xf numFmtId="176" fontId="13" fillId="3" borderId="0" xfId="0" applyNumberFormat="1" applyFont="1" applyFill="1" applyBorder="1" applyAlignment="1">
      <alignment horizontal="right" vertical="center"/>
    </xf>
    <xf numFmtId="0" fontId="11" fillId="3" borderId="0" xfId="0" applyFont="1" applyFill="1" applyBorder="1" applyAlignment="1">
      <alignment horizontal="left" vertical="center"/>
    </xf>
    <xf numFmtId="0" fontId="22" fillId="3" borderId="0" xfId="0" applyFont="1" applyFill="1" applyBorder="1" applyAlignment="1">
      <alignment horizontal="center" vertical="center"/>
    </xf>
    <xf numFmtId="176" fontId="23" fillId="3" borderId="0" xfId="0" applyNumberFormat="1" applyFont="1" applyFill="1" applyBorder="1" applyAlignment="1">
      <alignment horizontal="right" vertical="center"/>
    </xf>
    <xf numFmtId="176" fontId="1" fillId="3" borderId="0" xfId="0" applyNumberFormat="1" applyFont="1" applyFill="1" applyAlignment="1">
      <alignment vertical="center"/>
    </xf>
    <xf numFmtId="0" fontId="24" fillId="3" borderId="0" xfId="0" applyFont="1" applyFill="1" applyAlignment="1">
      <alignment vertical="center"/>
    </xf>
    <xf numFmtId="0" fontId="21" fillId="3" borderId="0" xfId="0" applyFont="1" applyFill="1" applyAlignment="1">
      <alignment vertical="center"/>
    </xf>
    <xf numFmtId="178" fontId="8" fillId="3" borderId="37" xfId="0" applyNumberFormat="1" applyFont="1" applyFill="1" applyBorder="1" applyAlignment="1">
      <alignment vertical="center"/>
    </xf>
    <xf numFmtId="0" fontId="8" fillId="3" borderId="37" xfId="0" applyFont="1" applyFill="1" applyBorder="1" applyAlignment="1">
      <alignment vertical="center"/>
    </xf>
    <xf numFmtId="0" fontId="18" fillId="4" borderId="17"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7" xfId="0" applyFont="1" applyFill="1" applyBorder="1" applyAlignment="1">
      <alignment horizontal="center" vertical="center"/>
    </xf>
    <xf numFmtId="177" fontId="18" fillId="3" borderId="38" xfId="0" applyNumberFormat="1" applyFont="1" applyFill="1" applyBorder="1" applyAlignment="1" applyProtection="1">
      <alignment vertical="center" shrinkToFit="1"/>
      <protection locked="0"/>
    </xf>
    <xf numFmtId="177" fontId="18" fillId="3" borderId="0" xfId="0" applyNumberFormat="1" applyFont="1" applyFill="1" applyBorder="1" applyAlignment="1" applyProtection="1">
      <alignment vertical="center" shrinkToFit="1"/>
      <protection locked="0"/>
    </xf>
    <xf numFmtId="177" fontId="18" fillId="3" borderId="25" xfId="0" applyNumberFormat="1" applyFont="1" applyFill="1" applyBorder="1" applyAlignment="1" applyProtection="1">
      <alignment vertical="center" shrinkToFit="1"/>
      <protection locked="0"/>
    </xf>
    <xf numFmtId="177" fontId="18" fillId="3" borderId="26" xfId="0" applyNumberFormat="1" applyFont="1" applyFill="1" applyBorder="1" applyAlignment="1" applyProtection="1">
      <alignment vertical="center" shrinkToFit="1"/>
      <protection locked="0"/>
    </xf>
    <xf numFmtId="177" fontId="18" fillId="3" borderId="27" xfId="0" applyNumberFormat="1" applyFont="1" applyFill="1" applyBorder="1" applyAlignment="1" applyProtection="1">
      <alignment vertical="center" shrinkToFit="1"/>
      <protection locked="0"/>
    </xf>
    <xf numFmtId="176" fontId="18" fillId="3" borderId="39" xfId="0" applyNumberFormat="1" applyFont="1" applyFill="1" applyBorder="1" applyAlignment="1" applyProtection="1">
      <alignment vertical="center" shrinkToFit="1"/>
      <protection locked="0"/>
    </xf>
    <xf numFmtId="176" fontId="18" fillId="3" borderId="40" xfId="0" applyNumberFormat="1" applyFont="1" applyFill="1" applyBorder="1" applyAlignment="1" applyProtection="1">
      <alignment vertical="center" shrinkToFit="1"/>
      <protection locked="0"/>
    </xf>
    <xf numFmtId="176" fontId="18" fillId="3" borderId="41" xfId="0" applyNumberFormat="1" applyFont="1" applyFill="1" applyBorder="1" applyAlignment="1" applyProtection="1">
      <alignment vertical="center" shrinkToFit="1"/>
      <protection locked="0"/>
    </xf>
    <xf numFmtId="0" fontId="11" fillId="3" borderId="0" xfId="1" applyFont="1" applyFill="1" applyBorder="1" applyAlignment="1" applyProtection="1">
      <alignment vertical="center"/>
      <protection locked="0"/>
    </xf>
    <xf numFmtId="177" fontId="18" fillId="3" borderId="0" xfId="0" applyNumberFormat="1" applyFont="1" applyFill="1" applyBorder="1" applyAlignment="1" applyProtection="1">
      <alignment vertical="center"/>
      <protection locked="0"/>
    </xf>
    <xf numFmtId="177" fontId="18" fillId="3" borderId="34" xfId="0" applyNumberFormat="1" applyFont="1" applyFill="1" applyBorder="1" applyAlignment="1" applyProtection="1">
      <alignment vertical="center"/>
      <protection locked="0"/>
    </xf>
    <xf numFmtId="0" fontId="18" fillId="3" borderId="42" xfId="0" applyFont="1" applyFill="1" applyBorder="1" applyAlignment="1">
      <alignment horizontal="center" vertical="center"/>
    </xf>
    <xf numFmtId="0" fontId="11" fillId="3" borderId="0" xfId="1" applyFont="1" applyFill="1" applyBorder="1" applyAlignment="1" applyProtection="1">
      <alignment horizontal="center" vertical="center"/>
      <protection locked="0"/>
    </xf>
    <xf numFmtId="0" fontId="18" fillId="3" borderId="43" xfId="0" applyFont="1" applyFill="1" applyBorder="1" applyAlignment="1" applyProtection="1">
      <alignment horizontal="center" vertical="center" shrinkToFit="1"/>
      <protection locked="0"/>
    </xf>
    <xf numFmtId="0" fontId="18" fillId="3" borderId="13" xfId="0" applyFont="1" applyFill="1" applyBorder="1" applyAlignment="1" applyProtection="1">
      <alignment horizontal="center" vertical="center" shrinkToFit="1"/>
      <protection locked="0"/>
    </xf>
    <xf numFmtId="0" fontId="18" fillId="6" borderId="17" xfId="0" applyFont="1" applyFill="1" applyBorder="1" applyAlignment="1">
      <alignment horizontal="center" vertical="center"/>
    </xf>
    <xf numFmtId="0" fontId="18" fillId="7" borderId="17" xfId="0" applyFont="1" applyFill="1" applyBorder="1" applyAlignment="1">
      <alignment horizontal="center" vertical="center"/>
    </xf>
    <xf numFmtId="0" fontId="18" fillId="6" borderId="11" xfId="0" applyFont="1" applyFill="1" applyBorder="1" applyAlignment="1">
      <alignment horizontal="center" vertical="center"/>
    </xf>
    <xf numFmtId="177" fontId="18" fillId="3" borderId="44" xfId="0" applyNumberFormat="1" applyFont="1" applyFill="1" applyBorder="1" applyAlignment="1" applyProtection="1">
      <alignment vertical="center" shrinkToFit="1"/>
      <protection locked="0"/>
    </xf>
    <xf numFmtId="177" fontId="18" fillId="3" borderId="45" xfId="0" applyNumberFormat="1" applyFont="1" applyFill="1" applyBorder="1" applyAlignment="1" applyProtection="1">
      <alignment vertical="center" shrinkToFit="1"/>
      <protection locked="0"/>
    </xf>
    <xf numFmtId="177" fontId="18" fillId="3" borderId="46" xfId="0" applyNumberFormat="1" applyFont="1" applyFill="1" applyBorder="1" applyAlignment="1" applyProtection="1">
      <alignment vertical="center" shrinkToFit="1"/>
      <protection locked="0"/>
    </xf>
    <xf numFmtId="0" fontId="25" fillId="3" borderId="0" xfId="0" applyFont="1" applyFill="1" applyAlignment="1">
      <alignment vertical="center"/>
    </xf>
    <xf numFmtId="0" fontId="18" fillId="3" borderId="26" xfId="0" applyFont="1" applyFill="1" applyBorder="1" applyAlignment="1" applyProtection="1">
      <alignment horizontal="center" vertical="center"/>
      <protection locked="0"/>
    </xf>
    <xf numFmtId="177" fontId="18" fillId="3" borderId="26" xfId="0" applyNumberFormat="1"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14" xfId="0" applyFont="1" applyFill="1" applyBorder="1" applyAlignment="1" applyProtection="1">
      <alignment horizontal="center" vertical="center"/>
      <protection locked="0"/>
    </xf>
    <xf numFmtId="0" fontId="11"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1" fillId="3" borderId="8" xfId="0" applyFont="1" applyFill="1" applyBorder="1" applyAlignment="1">
      <alignment horizontal="center" vertical="center"/>
    </xf>
    <xf numFmtId="0" fontId="11" fillId="3" borderId="36"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24" xfId="0" applyFont="1" applyFill="1" applyBorder="1" applyAlignment="1">
      <alignment horizontal="center" vertical="center"/>
    </xf>
    <xf numFmtId="0" fontId="20" fillId="3" borderId="1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 fillId="3" borderId="0" xfId="1" applyFont="1" applyFill="1" applyBorder="1" applyAlignment="1" applyProtection="1">
      <alignment horizontal="center" vertical="center"/>
      <protection hidden="1"/>
    </xf>
    <xf numFmtId="0" fontId="9" fillId="3" borderId="1" xfId="1" applyFont="1" applyFill="1" applyBorder="1" applyAlignment="1" applyProtection="1">
      <alignment horizontal="left" vertical="center"/>
      <protection locked="0"/>
    </xf>
    <xf numFmtId="0" fontId="9" fillId="3" borderId="2" xfId="1" applyFont="1" applyFill="1" applyBorder="1" applyAlignment="1" applyProtection="1">
      <alignment horizontal="left" vertical="center"/>
      <protection locked="0"/>
    </xf>
    <xf numFmtId="0" fontId="9" fillId="3" borderId="3" xfId="1" applyFont="1" applyFill="1" applyBorder="1" applyAlignment="1" applyProtection="1">
      <alignment horizontal="left" vertical="center"/>
      <protection locked="0"/>
    </xf>
    <xf numFmtId="0" fontId="9" fillId="3" borderId="4" xfId="1" applyFont="1" applyFill="1" applyBorder="1" applyAlignment="1" applyProtection="1">
      <alignment horizontal="left" vertical="center"/>
      <protection locked="0"/>
    </xf>
    <xf numFmtId="0" fontId="9" fillId="3" borderId="5" xfId="1" applyFont="1" applyFill="1" applyBorder="1" applyAlignment="1" applyProtection="1">
      <alignment horizontal="left" vertical="center"/>
      <protection locked="0"/>
    </xf>
    <xf numFmtId="0" fontId="9" fillId="3" borderId="6" xfId="1" applyFont="1" applyFill="1" applyBorder="1" applyAlignment="1" applyProtection="1">
      <alignment horizontal="left" vertical="center"/>
      <protection locked="0"/>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8" fillId="3" borderId="13"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14" xfId="0" applyFont="1" applyFill="1" applyBorder="1" applyAlignment="1">
      <alignment horizontal="center" vertical="center"/>
    </xf>
    <xf numFmtId="9" fontId="16" fillId="3" borderId="15" xfId="0" applyNumberFormat="1" applyFont="1" applyFill="1" applyBorder="1" applyAlignment="1">
      <alignment horizontal="center" vertical="center"/>
    </xf>
    <xf numFmtId="9" fontId="16" fillId="3" borderId="16" xfId="0" applyNumberFormat="1"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592138</xdr:colOff>
      <xdr:row>12</xdr:row>
      <xdr:rowOff>79375</xdr:rowOff>
    </xdr:from>
    <xdr:to>
      <xdr:col>3</xdr:col>
      <xdr:colOff>1443038</xdr:colOff>
      <xdr:row>13</xdr:row>
      <xdr:rowOff>422275</xdr:rowOff>
    </xdr:to>
    <xdr:sp macro="" textlink="">
      <xdr:nvSpPr>
        <xdr:cNvPr id="2" name="下矢印 1"/>
        <xdr:cNvSpPr/>
      </xdr:nvSpPr>
      <xdr:spPr>
        <a:xfrm>
          <a:off x="3706813" y="7146925"/>
          <a:ext cx="850900" cy="8763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2330450</xdr:colOff>
      <xdr:row>8</xdr:row>
      <xdr:rowOff>12700</xdr:rowOff>
    </xdr:from>
    <xdr:to>
      <xdr:col>4</xdr:col>
      <xdr:colOff>863600</xdr:colOff>
      <xdr:row>9</xdr:row>
      <xdr:rowOff>82550</xdr:rowOff>
    </xdr:to>
    <xdr:sp macro="" textlink="">
      <xdr:nvSpPr>
        <xdr:cNvPr id="3" name="下矢印 2"/>
        <xdr:cNvSpPr/>
      </xdr:nvSpPr>
      <xdr:spPr>
        <a:xfrm rot="16200000">
          <a:off x="5457825" y="4686300"/>
          <a:ext cx="850900" cy="8763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1762125</xdr:colOff>
      <xdr:row>5</xdr:row>
      <xdr:rowOff>500063</xdr:rowOff>
    </xdr:from>
    <xdr:to>
      <xdr:col>4</xdr:col>
      <xdr:colOff>1214438</xdr:colOff>
      <xdr:row>7</xdr:row>
      <xdr:rowOff>47625</xdr:rowOff>
    </xdr:to>
    <xdr:sp macro="" textlink="">
      <xdr:nvSpPr>
        <xdr:cNvPr id="4" name="楕円 3"/>
        <xdr:cNvSpPr/>
      </xdr:nvSpPr>
      <xdr:spPr>
        <a:xfrm>
          <a:off x="4857750" y="3548063"/>
          <a:ext cx="1785938" cy="595312"/>
        </a:xfrm>
        <a:prstGeom prst="ellipse">
          <a:avLst/>
        </a:prstGeom>
        <a:noFill/>
        <a:ln w="76200" cmpd="dbl">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592138</xdr:colOff>
      <xdr:row>12</xdr:row>
      <xdr:rowOff>79375</xdr:rowOff>
    </xdr:from>
    <xdr:to>
      <xdr:col>3</xdr:col>
      <xdr:colOff>1443038</xdr:colOff>
      <xdr:row>13</xdr:row>
      <xdr:rowOff>422275</xdr:rowOff>
    </xdr:to>
    <xdr:sp macro="" textlink="">
      <xdr:nvSpPr>
        <xdr:cNvPr id="2" name="下矢印 1"/>
        <xdr:cNvSpPr/>
      </xdr:nvSpPr>
      <xdr:spPr>
        <a:xfrm>
          <a:off x="3687763" y="7056438"/>
          <a:ext cx="850900" cy="866775"/>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2330450</xdr:colOff>
      <xdr:row>8</xdr:row>
      <xdr:rowOff>12700</xdr:rowOff>
    </xdr:from>
    <xdr:to>
      <xdr:col>4</xdr:col>
      <xdr:colOff>863600</xdr:colOff>
      <xdr:row>9</xdr:row>
      <xdr:rowOff>82550</xdr:rowOff>
    </xdr:to>
    <xdr:sp macro="" textlink="">
      <xdr:nvSpPr>
        <xdr:cNvPr id="3" name="下矢印 2"/>
        <xdr:cNvSpPr/>
      </xdr:nvSpPr>
      <xdr:spPr>
        <a:xfrm rot="16200000">
          <a:off x="4791075" y="4686300"/>
          <a:ext cx="850900" cy="8763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1738312</xdr:colOff>
      <xdr:row>5</xdr:row>
      <xdr:rowOff>428625</xdr:rowOff>
    </xdr:from>
    <xdr:to>
      <xdr:col>4</xdr:col>
      <xdr:colOff>1190625</xdr:colOff>
      <xdr:row>6</xdr:row>
      <xdr:rowOff>500062</xdr:rowOff>
    </xdr:to>
    <xdr:sp macro="" textlink="">
      <xdr:nvSpPr>
        <xdr:cNvPr id="4" name="楕円 3"/>
        <xdr:cNvSpPr/>
      </xdr:nvSpPr>
      <xdr:spPr>
        <a:xfrm>
          <a:off x="4833937" y="3476625"/>
          <a:ext cx="1785938" cy="595312"/>
        </a:xfrm>
        <a:prstGeom prst="ellipse">
          <a:avLst/>
        </a:prstGeom>
        <a:noFill/>
        <a:ln w="76200" cmpd="dbl">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6"/>
  <sheetViews>
    <sheetView tabSelected="1" view="pageBreakPreview" zoomScale="40" zoomScaleNormal="40" zoomScaleSheetLayoutView="40" workbookViewId="0"/>
  </sheetViews>
  <sheetFormatPr defaultColWidth="8.75" defaultRowHeight="18.75" outlineLevelRow="1" outlineLevelCol="1" x14ac:dyDescent="0.4"/>
  <cols>
    <col min="1" max="1" width="8.75" style="25"/>
    <col min="2" max="2" width="12" style="25" customWidth="1"/>
    <col min="3" max="3" width="20.125" style="25" customWidth="1"/>
    <col min="4" max="10" width="30.75" style="25" customWidth="1"/>
    <col min="11" max="13" width="30.75" style="25" hidden="1" customWidth="1" outlineLevel="1"/>
    <col min="14" max="14" width="14.5" style="25" customWidth="1" collapsed="1"/>
    <col min="15" max="17" width="30.75" style="25" customWidth="1"/>
    <col min="18" max="23" width="30.625" style="25" customWidth="1"/>
    <col min="24" max="16384" width="8.75" style="25"/>
  </cols>
  <sheetData>
    <row r="1" spans="2:11" s="2" customFormat="1" ht="75" customHeight="1" x14ac:dyDescent="0.4">
      <c r="B1" s="118" t="s">
        <v>59</v>
      </c>
      <c r="C1" s="118"/>
      <c r="D1" s="118"/>
      <c r="E1" s="118"/>
      <c r="F1" s="118"/>
      <c r="G1" s="118"/>
      <c r="H1" s="118"/>
      <c r="I1" s="118"/>
      <c r="J1" s="118"/>
    </row>
    <row r="2" spans="2:11" s="2" customFormat="1" ht="42" customHeight="1" x14ac:dyDescent="0.4">
      <c r="B2" s="3"/>
      <c r="C2" s="3"/>
      <c r="D2" s="3"/>
      <c r="E2" s="3"/>
      <c r="F2" s="3"/>
      <c r="G2" s="3"/>
      <c r="H2" s="3"/>
      <c r="I2" s="3"/>
      <c r="J2" s="3"/>
    </row>
    <row r="3" spans="2:11" s="6" customFormat="1" ht="42" customHeight="1" thickBot="1" x14ac:dyDescent="0.45">
      <c r="B3" s="4" t="s">
        <v>1</v>
      </c>
      <c r="C3" s="5"/>
      <c r="D3" s="5"/>
      <c r="E3" s="5"/>
      <c r="F3" s="5"/>
      <c r="G3" s="5"/>
      <c r="H3" s="5"/>
      <c r="I3" s="5"/>
      <c r="J3" s="5"/>
    </row>
    <row r="4" spans="2:11" s="6" customFormat="1" ht="42" customHeight="1" x14ac:dyDescent="0.4">
      <c r="B4" s="5"/>
      <c r="C4" s="7" t="s">
        <v>2</v>
      </c>
      <c r="D4" s="8"/>
      <c r="E4" s="119"/>
      <c r="F4" s="120"/>
      <c r="G4" s="120"/>
      <c r="H4" s="120"/>
      <c r="I4" s="120"/>
      <c r="J4" s="121"/>
    </row>
    <row r="5" spans="2:11" s="6" customFormat="1" ht="42" customHeight="1" thickBot="1" x14ac:dyDescent="0.45">
      <c r="B5" s="5"/>
      <c r="C5" s="9" t="s">
        <v>3</v>
      </c>
      <c r="D5" s="10"/>
      <c r="E5" s="122"/>
      <c r="F5" s="123"/>
      <c r="G5" s="123"/>
      <c r="H5" s="123"/>
      <c r="I5" s="123"/>
      <c r="J5" s="124"/>
    </row>
    <row r="6" spans="2:11" s="6" customFormat="1" ht="42" customHeight="1" x14ac:dyDescent="0.4">
      <c r="B6" s="5"/>
      <c r="C6" s="11"/>
      <c r="D6" s="11"/>
      <c r="E6" s="11"/>
      <c r="F6" s="11"/>
      <c r="G6" s="11"/>
      <c r="H6" s="11"/>
      <c r="I6" s="11"/>
      <c r="J6" s="11"/>
    </row>
    <row r="7" spans="2:11" s="6" customFormat="1" ht="42" customHeight="1" x14ac:dyDescent="0.4">
      <c r="B7" s="4" t="s">
        <v>80</v>
      </c>
      <c r="C7" s="5"/>
      <c r="D7" s="5"/>
      <c r="E7" s="5"/>
      <c r="F7" s="5"/>
      <c r="G7" s="5"/>
      <c r="H7" s="5"/>
      <c r="I7" s="5"/>
      <c r="J7" s="5"/>
    </row>
    <row r="8" spans="2:11" s="6" customFormat="1" ht="42" customHeight="1" thickBot="1" x14ac:dyDescent="0.45">
      <c r="B8" s="4"/>
      <c r="C8" s="5"/>
      <c r="D8" s="5"/>
      <c r="E8" s="5"/>
      <c r="F8" s="5"/>
      <c r="G8" s="5"/>
      <c r="H8" s="5"/>
      <c r="I8" s="5"/>
      <c r="J8" s="5"/>
    </row>
    <row r="9" spans="2:11" s="6" customFormat="1" ht="61.9" customHeight="1" thickTop="1" thickBot="1" x14ac:dyDescent="0.45">
      <c r="B9" s="4"/>
      <c r="C9" s="85" t="s">
        <v>82</v>
      </c>
      <c r="D9" s="81" t="s">
        <v>57</v>
      </c>
      <c r="E9" s="5"/>
      <c r="F9" s="12"/>
      <c r="G9" s="13" t="s">
        <v>86</v>
      </c>
      <c r="H9" s="14" t="s">
        <v>5</v>
      </c>
      <c r="I9" s="1">
        <f>F9*200/1000</f>
        <v>0</v>
      </c>
      <c r="J9" s="99" t="s">
        <v>77</v>
      </c>
      <c r="K9" s="99"/>
    </row>
    <row r="10" spans="2:11" s="6" customFormat="1" ht="42" customHeight="1" thickTop="1" x14ac:dyDescent="0.9">
      <c r="B10" s="4"/>
      <c r="C10" s="5"/>
      <c r="D10" s="5"/>
      <c r="E10" s="5"/>
      <c r="F10" s="15" t="s">
        <v>7</v>
      </c>
      <c r="G10" s="5"/>
      <c r="H10" s="5"/>
      <c r="I10" s="5"/>
      <c r="J10" s="5"/>
    </row>
    <row r="11" spans="2:11" s="6" customFormat="1" ht="42" customHeight="1" x14ac:dyDescent="0.9">
      <c r="B11" s="4"/>
      <c r="C11" s="5"/>
      <c r="D11" s="5"/>
      <c r="E11" s="5"/>
      <c r="F11" s="15" t="s">
        <v>56</v>
      </c>
      <c r="G11" s="5"/>
      <c r="H11" s="5"/>
      <c r="I11" s="5"/>
      <c r="J11" s="5"/>
    </row>
    <row r="12" spans="2:11" s="6" customFormat="1" ht="42" customHeight="1" x14ac:dyDescent="0.4">
      <c r="B12" s="16"/>
      <c r="C12" s="85" t="s">
        <v>78</v>
      </c>
      <c r="D12" s="81" t="s">
        <v>58</v>
      </c>
      <c r="E12" s="13"/>
      <c r="F12" s="17"/>
      <c r="G12" s="18"/>
      <c r="H12" s="19"/>
      <c r="I12" s="13"/>
      <c r="J12" s="20"/>
      <c r="K12" s="20"/>
    </row>
    <row r="13" spans="2:11" s="6" customFormat="1" ht="42" customHeight="1" x14ac:dyDescent="0.9">
      <c r="B13" s="16"/>
      <c r="C13" s="16"/>
      <c r="D13" s="16"/>
      <c r="E13" s="16"/>
      <c r="F13" s="16"/>
      <c r="G13" s="16"/>
      <c r="H13" s="15"/>
      <c r="I13" s="16"/>
      <c r="J13" s="16"/>
      <c r="K13" s="16"/>
    </row>
    <row r="14" spans="2:11" s="6" customFormat="1" ht="42" customHeight="1" x14ac:dyDescent="0.4">
      <c r="B14" s="16"/>
      <c r="C14" s="16"/>
      <c r="D14" s="16"/>
      <c r="E14" s="16"/>
      <c r="F14" s="16"/>
      <c r="G14" s="16"/>
      <c r="H14" s="16"/>
      <c r="I14" s="16"/>
      <c r="J14" s="16"/>
    </row>
    <row r="15" spans="2:11" s="6" customFormat="1" ht="42" customHeight="1" x14ac:dyDescent="0.4">
      <c r="B15" s="4" t="s">
        <v>8</v>
      </c>
      <c r="C15" s="5"/>
      <c r="D15" s="5"/>
      <c r="E15" s="5"/>
      <c r="F15" s="5"/>
      <c r="G15" s="5"/>
      <c r="H15" s="5"/>
      <c r="I15" s="5"/>
      <c r="J15" s="5"/>
    </row>
    <row r="16" spans="2:11" ht="33" customHeight="1" x14ac:dyDescent="0.4">
      <c r="B16" s="21" t="s">
        <v>83</v>
      </c>
      <c r="C16" s="22"/>
      <c r="D16" s="23"/>
      <c r="E16" s="24"/>
      <c r="F16" s="23"/>
      <c r="G16" s="23"/>
      <c r="H16" s="23"/>
      <c r="I16" s="23"/>
      <c r="J16" s="23"/>
    </row>
    <row r="17" spans="2:13" ht="33" customHeight="1" x14ac:dyDescent="0.4">
      <c r="B17" s="21" t="s">
        <v>84</v>
      </c>
      <c r="C17" s="22"/>
      <c r="D17" s="23"/>
      <c r="E17" s="24"/>
      <c r="F17" s="23"/>
      <c r="G17" s="23"/>
      <c r="H17" s="23"/>
      <c r="I17" s="23"/>
      <c r="J17" s="23"/>
    </row>
    <row r="18" spans="2:13" ht="33" customHeight="1" x14ac:dyDescent="0.4">
      <c r="B18" s="21" t="s">
        <v>11</v>
      </c>
      <c r="C18" s="22"/>
      <c r="D18" s="23"/>
      <c r="E18" s="24"/>
      <c r="F18" s="23"/>
      <c r="G18" s="23"/>
      <c r="H18" s="23"/>
      <c r="I18" s="23"/>
      <c r="J18" s="23"/>
    </row>
    <row r="19" spans="2:13" ht="18" customHeight="1" x14ac:dyDescent="0.4">
      <c r="B19" s="22"/>
      <c r="C19" s="26"/>
      <c r="D19" s="23"/>
      <c r="E19" s="24"/>
      <c r="F19" s="23"/>
      <c r="G19" s="23"/>
      <c r="H19" s="23"/>
      <c r="I19" s="23"/>
      <c r="J19" s="23"/>
    </row>
    <row r="20" spans="2:13" ht="42" customHeight="1" x14ac:dyDescent="0.4">
      <c r="B20" s="114" t="s">
        <v>60</v>
      </c>
      <c r="C20" s="115"/>
      <c r="D20" s="125" t="s">
        <v>61</v>
      </c>
      <c r="E20" s="126"/>
      <c r="F20" s="126"/>
      <c r="G20" s="126"/>
      <c r="H20" s="126"/>
      <c r="I20" s="126"/>
      <c r="J20" s="127"/>
      <c r="K20" s="27"/>
      <c r="L20" s="27"/>
      <c r="M20" s="28"/>
    </row>
    <row r="21" spans="2:13" ht="42" customHeight="1" thickBot="1" x14ac:dyDescent="0.45">
      <c r="B21" s="116"/>
      <c r="C21" s="117"/>
      <c r="D21" s="71" t="s">
        <v>14</v>
      </c>
      <c r="E21" s="72" t="s">
        <v>15</v>
      </c>
      <c r="F21" s="72" t="s">
        <v>16</v>
      </c>
      <c r="G21" s="72" t="s">
        <v>17</v>
      </c>
      <c r="H21" s="72" t="s">
        <v>18</v>
      </c>
      <c r="I21" s="72" t="s">
        <v>19</v>
      </c>
      <c r="J21" s="72" t="s">
        <v>20</v>
      </c>
      <c r="K21" s="29" t="s">
        <v>21</v>
      </c>
      <c r="L21" s="29" t="s">
        <v>22</v>
      </c>
      <c r="M21" s="29" t="s">
        <v>23</v>
      </c>
    </row>
    <row r="22" spans="2:13" ht="62.45" customHeight="1" thickTop="1" x14ac:dyDescent="0.4">
      <c r="B22" s="106" t="s">
        <v>24</v>
      </c>
      <c r="C22" s="107"/>
      <c r="D22" s="30"/>
      <c r="E22" s="31"/>
      <c r="F22" s="31"/>
      <c r="G22" s="31"/>
      <c r="H22" s="31"/>
      <c r="I22" s="31"/>
      <c r="J22" s="32"/>
      <c r="K22" s="33"/>
      <c r="L22" s="34"/>
      <c r="M22" s="35"/>
    </row>
    <row r="23" spans="2:13" ht="62.45" customHeight="1" x14ac:dyDescent="0.4">
      <c r="B23" s="111" t="s">
        <v>25</v>
      </c>
      <c r="C23" s="112"/>
      <c r="D23" s="36"/>
      <c r="E23" s="37"/>
      <c r="F23" s="37"/>
      <c r="G23" s="37"/>
      <c r="H23" s="37"/>
      <c r="I23" s="37"/>
      <c r="J23" s="38"/>
      <c r="K23" s="39"/>
      <c r="L23" s="40"/>
      <c r="M23" s="41"/>
    </row>
    <row r="24" spans="2:13" ht="62.45" customHeight="1" thickBot="1" x14ac:dyDescent="0.45">
      <c r="B24" s="106" t="s">
        <v>72</v>
      </c>
      <c r="C24" s="107"/>
      <c r="D24" s="75"/>
      <c r="E24" s="76"/>
      <c r="F24" s="76"/>
      <c r="G24" s="76"/>
      <c r="H24" s="76"/>
      <c r="I24" s="76"/>
      <c r="J24" s="77"/>
      <c r="K24" s="43"/>
      <c r="L24" s="44"/>
      <c r="M24" s="45"/>
    </row>
    <row r="25" spans="2:13" ht="62.45" customHeight="1" thickTop="1" thickBot="1" x14ac:dyDescent="0.45">
      <c r="B25" s="106" t="s">
        <v>55</v>
      </c>
      <c r="C25" s="107"/>
      <c r="D25" s="78"/>
      <c r="E25" s="79"/>
      <c r="F25" s="79"/>
      <c r="G25" s="79"/>
      <c r="H25" s="79"/>
      <c r="I25" s="79"/>
      <c r="J25" s="80"/>
      <c r="K25" s="73"/>
      <c r="L25" s="74"/>
      <c r="M25" s="74"/>
    </row>
    <row r="26" spans="2:13" s="48" customFormat="1" ht="42" customHeight="1" thickTop="1" x14ac:dyDescent="0.4">
      <c r="B26" s="97" t="s">
        <v>27</v>
      </c>
      <c r="C26" s="98"/>
      <c r="D26" s="46">
        <f>D24*D25</f>
        <v>0</v>
      </c>
      <c r="E26" s="46">
        <f t="shared" ref="E26:J26" si="0">E24*E25</f>
        <v>0</v>
      </c>
      <c r="F26" s="46">
        <f t="shared" si="0"/>
        <v>0</v>
      </c>
      <c r="G26" s="46">
        <f t="shared" si="0"/>
        <v>0</v>
      </c>
      <c r="H26" s="46">
        <f t="shared" si="0"/>
        <v>0</v>
      </c>
      <c r="I26" s="46">
        <f t="shared" si="0"/>
        <v>0</v>
      </c>
      <c r="J26" s="46">
        <f t="shared" si="0"/>
        <v>0</v>
      </c>
      <c r="K26" s="47">
        <f>K24*125</f>
        <v>0</v>
      </c>
      <c r="L26" s="47">
        <f>L24*125</f>
        <v>0</v>
      </c>
      <c r="M26" s="47">
        <f>M24*125</f>
        <v>0</v>
      </c>
    </row>
    <row r="27" spans="2:13" s="48" customFormat="1" ht="42" customHeight="1" x14ac:dyDescent="0.4">
      <c r="B27" s="95" t="s">
        <v>68</v>
      </c>
      <c r="C27" s="95"/>
      <c r="D27" s="96">
        <f>SUM(D26:J26)</f>
        <v>0</v>
      </c>
      <c r="E27" s="82"/>
      <c r="F27" s="82"/>
      <c r="G27" s="82"/>
      <c r="H27" s="82"/>
      <c r="I27" s="82"/>
      <c r="J27" s="83"/>
      <c r="K27" s="82"/>
      <c r="L27" s="82"/>
      <c r="M27" s="82"/>
    </row>
    <row r="28" spans="2:13" s="48" customFormat="1" ht="42" customHeight="1" x14ac:dyDescent="0.4">
      <c r="B28" s="95"/>
      <c r="C28" s="95"/>
      <c r="D28" s="96"/>
      <c r="E28" s="82"/>
      <c r="F28" s="82"/>
      <c r="G28" s="82"/>
      <c r="H28" s="82"/>
      <c r="I28" s="82"/>
      <c r="J28" s="83"/>
      <c r="K28" s="82"/>
      <c r="L28" s="82"/>
      <c r="M28" s="82"/>
    </row>
    <row r="29" spans="2:13" ht="42" customHeight="1" x14ac:dyDescent="0.4">
      <c r="B29" s="84"/>
      <c r="C29" s="84"/>
      <c r="D29" s="50"/>
      <c r="E29" s="50"/>
      <c r="F29" s="50"/>
      <c r="G29" s="50"/>
      <c r="H29" s="50"/>
      <c r="I29" s="50"/>
      <c r="J29" s="51"/>
    </row>
    <row r="30" spans="2:13" ht="42" customHeight="1" x14ac:dyDescent="0.4">
      <c r="B30" s="114" t="s">
        <v>60</v>
      </c>
      <c r="C30" s="115"/>
      <c r="D30" s="108" t="s">
        <v>62</v>
      </c>
      <c r="E30" s="109"/>
      <c r="F30" s="109"/>
      <c r="G30" s="109"/>
      <c r="H30" s="109"/>
      <c r="I30" s="109"/>
      <c r="J30" s="110"/>
      <c r="K30" s="27"/>
      <c r="L30" s="27"/>
      <c r="M30" s="28"/>
    </row>
    <row r="31" spans="2:13" ht="42" customHeight="1" thickBot="1" x14ac:dyDescent="0.45">
      <c r="B31" s="116"/>
      <c r="C31" s="117"/>
      <c r="D31" s="70" t="s">
        <v>29</v>
      </c>
      <c r="E31" s="70" t="s">
        <v>30</v>
      </c>
      <c r="F31" s="70" t="s">
        <v>31</v>
      </c>
      <c r="G31" s="70" t="s">
        <v>32</v>
      </c>
      <c r="H31" s="70" t="s">
        <v>33</v>
      </c>
      <c r="I31" s="70" t="s">
        <v>34</v>
      </c>
      <c r="J31" s="70" t="s">
        <v>35</v>
      </c>
      <c r="K31" s="29" t="s">
        <v>36</v>
      </c>
      <c r="L31" s="29" t="s">
        <v>37</v>
      </c>
      <c r="M31" s="29" t="s">
        <v>38</v>
      </c>
    </row>
    <row r="32" spans="2:13" ht="63" customHeight="1" thickTop="1" x14ac:dyDescent="0.4">
      <c r="B32" s="106" t="s">
        <v>24</v>
      </c>
      <c r="C32" s="107"/>
      <c r="D32" s="30"/>
      <c r="E32" s="31"/>
      <c r="F32" s="31"/>
      <c r="G32" s="31"/>
      <c r="H32" s="31"/>
      <c r="I32" s="31"/>
      <c r="J32" s="32"/>
      <c r="K32" s="33"/>
      <c r="L32" s="31"/>
      <c r="M32" s="35"/>
    </row>
    <row r="33" spans="2:13" ht="63" customHeight="1" x14ac:dyDescent="0.4">
      <c r="B33" s="111" t="s">
        <v>25</v>
      </c>
      <c r="C33" s="112"/>
      <c r="D33" s="36"/>
      <c r="E33" s="37"/>
      <c r="F33" s="37"/>
      <c r="G33" s="37"/>
      <c r="H33" s="37"/>
      <c r="I33" s="37"/>
      <c r="J33" s="38"/>
      <c r="K33" s="39"/>
      <c r="L33" s="37"/>
      <c r="M33" s="41"/>
    </row>
    <row r="34" spans="2:13" ht="64.900000000000006" customHeight="1" thickBot="1" x14ac:dyDescent="0.45">
      <c r="B34" s="113" t="s">
        <v>71</v>
      </c>
      <c r="C34" s="107"/>
      <c r="D34" s="75"/>
      <c r="E34" s="76"/>
      <c r="F34" s="76"/>
      <c r="G34" s="76"/>
      <c r="H34" s="76"/>
      <c r="I34" s="76"/>
      <c r="J34" s="77"/>
      <c r="K34" s="43"/>
      <c r="L34" s="42"/>
      <c r="M34" s="45"/>
    </row>
    <row r="35" spans="2:13" ht="62.45" customHeight="1" thickTop="1" thickBot="1" x14ac:dyDescent="0.45">
      <c r="B35" s="106" t="s">
        <v>55</v>
      </c>
      <c r="C35" s="107"/>
      <c r="D35" s="78"/>
      <c r="E35" s="79"/>
      <c r="F35" s="79"/>
      <c r="G35" s="79"/>
      <c r="H35" s="79"/>
      <c r="I35" s="79"/>
      <c r="J35" s="80"/>
      <c r="K35" s="73"/>
      <c r="L35" s="74"/>
      <c r="M35" s="74"/>
    </row>
    <row r="36" spans="2:13" s="48" customFormat="1" ht="42" customHeight="1" thickTop="1" x14ac:dyDescent="0.4">
      <c r="B36" s="97" t="s">
        <v>27</v>
      </c>
      <c r="C36" s="98"/>
      <c r="D36" s="47">
        <f>D34*D35</f>
        <v>0</v>
      </c>
      <c r="E36" s="47">
        <f t="shared" ref="E36:J36" si="1">E34*E35</f>
        <v>0</v>
      </c>
      <c r="F36" s="47">
        <f t="shared" si="1"/>
        <v>0</v>
      </c>
      <c r="G36" s="47">
        <f t="shared" si="1"/>
        <v>0</v>
      </c>
      <c r="H36" s="47">
        <f t="shared" si="1"/>
        <v>0</v>
      </c>
      <c r="I36" s="47">
        <f t="shared" si="1"/>
        <v>0</v>
      </c>
      <c r="J36" s="47">
        <f t="shared" si="1"/>
        <v>0</v>
      </c>
      <c r="K36" s="47">
        <f>K34*100</f>
        <v>0</v>
      </c>
      <c r="L36" s="47">
        <f>L34*100</f>
        <v>0</v>
      </c>
      <c r="M36" s="47">
        <f>M34*100</f>
        <v>0</v>
      </c>
    </row>
    <row r="37" spans="2:13" ht="42" customHeight="1" x14ac:dyDescent="0.4">
      <c r="B37" s="95" t="s">
        <v>69</v>
      </c>
      <c r="C37" s="95"/>
      <c r="D37" s="96">
        <f>SUM(D36:J36)</f>
        <v>0</v>
      </c>
      <c r="E37" s="50"/>
      <c r="F37" s="50"/>
      <c r="G37" s="50"/>
      <c r="H37" s="50"/>
      <c r="I37" s="50"/>
      <c r="J37" s="50"/>
    </row>
    <row r="38" spans="2:13" ht="42" customHeight="1" x14ac:dyDescent="0.4">
      <c r="B38" s="95"/>
      <c r="C38" s="95"/>
      <c r="D38" s="96"/>
      <c r="E38" s="50"/>
      <c r="F38" s="50"/>
      <c r="G38" s="50"/>
      <c r="H38" s="50"/>
      <c r="I38" s="50"/>
      <c r="J38" s="50"/>
    </row>
    <row r="39" spans="2:13" ht="42" customHeight="1" thickBot="1" x14ac:dyDescent="0.45">
      <c r="B39" s="52"/>
      <c r="C39" s="52"/>
      <c r="D39" s="53"/>
      <c r="E39" s="50"/>
      <c r="F39" s="50"/>
      <c r="G39" s="50"/>
      <c r="H39" s="50"/>
      <c r="I39" s="50"/>
      <c r="J39" s="50"/>
    </row>
    <row r="40" spans="2:13" s="55" customFormat="1" ht="42" hidden="1" customHeight="1" outlineLevel="1" x14ac:dyDescent="0.4">
      <c r="B40" s="97" t="s">
        <v>47</v>
      </c>
      <c r="C40" s="98"/>
      <c r="D40" s="56">
        <f>SUM(D27+D37)</f>
        <v>0</v>
      </c>
      <c r="E40" s="57"/>
    </row>
    <row r="41" spans="2:13" s="55" customFormat="1" ht="42" hidden="1" customHeight="1" outlineLevel="1" x14ac:dyDescent="0.4">
      <c r="B41" s="97" t="s">
        <v>73</v>
      </c>
      <c r="C41" s="98"/>
      <c r="D41" s="56">
        <f>IF((D40-6)&lt;=0,D40,6)</f>
        <v>0</v>
      </c>
      <c r="E41" s="57"/>
      <c r="F41" s="57"/>
      <c r="G41" s="57"/>
      <c r="H41" s="57"/>
      <c r="I41" s="57"/>
      <c r="J41" s="57"/>
    </row>
    <row r="42" spans="2:13" s="55" customFormat="1" ht="42" hidden="1" customHeight="1" outlineLevel="1" x14ac:dyDescent="0.4">
      <c r="B42" s="97" t="s">
        <v>74</v>
      </c>
      <c r="C42" s="98"/>
      <c r="D42" s="56">
        <f>IF((D40-20)&lt;=0,D40-D41,14)</f>
        <v>0</v>
      </c>
      <c r="E42" s="57"/>
      <c r="F42" s="57"/>
      <c r="G42" s="57"/>
      <c r="H42" s="57"/>
      <c r="I42" s="57"/>
      <c r="J42" s="57"/>
    </row>
    <row r="43" spans="2:13" s="55" customFormat="1" ht="42" hidden="1" customHeight="1" outlineLevel="1" x14ac:dyDescent="0.4">
      <c r="B43" s="97" t="s">
        <v>75</v>
      </c>
      <c r="C43" s="98"/>
      <c r="D43" s="56">
        <f>IF((D40-50)&lt;=0,D40-D41-D42,30)</f>
        <v>0</v>
      </c>
      <c r="E43" s="57"/>
      <c r="F43" s="57"/>
      <c r="G43" s="57"/>
      <c r="H43" s="57"/>
      <c r="I43" s="57"/>
      <c r="J43" s="57"/>
    </row>
    <row r="44" spans="2:13" s="55" customFormat="1" ht="42" hidden="1" customHeight="1" outlineLevel="1" x14ac:dyDescent="0.4">
      <c r="B44" s="97" t="s">
        <v>76</v>
      </c>
      <c r="C44" s="98"/>
      <c r="D44" s="56">
        <f>IF((D40-50)&lt;=0,0,(D40-50))</f>
        <v>0</v>
      </c>
      <c r="E44" s="57"/>
      <c r="F44" s="57"/>
      <c r="G44" s="57"/>
      <c r="H44" s="57"/>
      <c r="I44" s="57"/>
      <c r="J44" s="57"/>
    </row>
    <row r="45" spans="2:13" s="55" customFormat="1" ht="42" hidden="1" customHeight="1" outlineLevel="1" thickBot="1" x14ac:dyDescent="0.45">
      <c r="B45" s="102" t="s">
        <v>47</v>
      </c>
      <c r="C45" s="103"/>
      <c r="D45" s="58">
        <f>D41*1+D42*0.9+D43*0.8+D44*0.7</f>
        <v>0</v>
      </c>
      <c r="E45" s="57"/>
      <c r="G45" s="57"/>
    </row>
    <row r="46" spans="2:13" ht="61.9" customHeight="1" collapsed="1" thickBot="1" x14ac:dyDescent="0.45">
      <c r="B46" s="104" t="s">
        <v>5</v>
      </c>
      <c r="C46" s="105"/>
      <c r="D46" s="1">
        <f>D45</f>
        <v>0</v>
      </c>
      <c r="E46" s="99" t="s">
        <v>70</v>
      </c>
      <c r="F46" s="99"/>
      <c r="G46" s="59"/>
    </row>
    <row r="47" spans="2:13" ht="48" customHeight="1" x14ac:dyDescent="0.9">
      <c r="B47" s="15" t="s">
        <v>49</v>
      </c>
      <c r="C47" s="60"/>
      <c r="D47" s="61"/>
      <c r="E47" s="62"/>
      <c r="F47" s="62"/>
      <c r="G47" s="59"/>
    </row>
    <row r="48" spans="2:13" ht="42" customHeight="1" x14ac:dyDescent="0.9">
      <c r="B48" s="15" t="s">
        <v>56</v>
      </c>
      <c r="C48" s="63"/>
      <c r="D48" s="64"/>
      <c r="E48" s="65"/>
      <c r="G48" s="59"/>
    </row>
    <row r="49" spans="2:10" ht="33" customHeight="1" x14ac:dyDescent="0.4">
      <c r="B49" s="59"/>
      <c r="C49" s="22"/>
      <c r="G49" s="67"/>
    </row>
    <row r="50" spans="2:10" ht="33" customHeight="1" x14ac:dyDescent="0.4">
      <c r="B50" s="59"/>
      <c r="C50" s="22"/>
      <c r="G50" s="67"/>
    </row>
    <row r="51" spans="2:10" s="22" customFormat="1" ht="39.75" x14ac:dyDescent="0.4">
      <c r="B51" s="68" t="s">
        <v>63</v>
      </c>
      <c r="C51" s="69"/>
      <c r="D51" s="69"/>
      <c r="E51" s="69"/>
      <c r="F51" s="69"/>
      <c r="G51" s="69"/>
      <c r="H51" s="69"/>
      <c r="I51" s="69"/>
      <c r="J51" s="69"/>
    </row>
    <row r="52" spans="2:10" s="22" customFormat="1" ht="39.75" x14ac:dyDescent="0.4">
      <c r="B52" s="100" t="s">
        <v>64</v>
      </c>
      <c r="C52" s="101"/>
      <c r="D52" s="101"/>
      <c r="E52" s="101"/>
      <c r="F52" s="101"/>
      <c r="G52" s="101"/>
      <c r="H52" s="101"/>
      <c r="I52" s="101"/>
      <c r="J52" s="101"/>
    </row>
    <row r="53" spans="2:10" s="22" customFormat="1" ht="39.75" x14ac:dyDescent="0.4">
      <c r="B53" s="101" t="s">
        <v>65</v>
      </c>
      <c r="C53" s="101"/>
      <c r="D53" s="101"/>
      <c r="E53" s="101"/>
      <c r="F53" s="101"/>
      <c r="G53" s="101"/>
      <c r="H53" s="101"/>
      <c r="I53" s="101"/>
      <c r="J53" s="101"/>
    </row>
    <row r="54" spans="2:10" s="22" customFormat="1" ht="40.9" customHeight="1" x14ac:dyDescent="0.4">
      <c r="B54" s="101" t="s">
        <v>66</v>
      </c>
      <c r="C54" s="101"/>
      <c r="D54" s="101"/>
      <c r="E54" s="101"/>
      <c r="F54" s="101"/>
      <c r="G54" s="101"/>
      <c r="H54" s="101"/>
      <c r="I54" s="101"/>
      <c r="J54" s="101"/>
    </row>
    <row r="55" spans="2:10" s="22" customFormat="1" ht="39.75" x14ac:dyDescent="0.4">
      <c r="B55" s="101" t="s">
        <v>67</v>
      </c>
      <c r="C55" s="101"/>
      <c r="D55" s="101"/>
      <c r="E55" s="101"/>
      <c r="F55" s="101"/>
      <c r="G55" s="101"/>
      <c r="H55" s="101"/>
      <c r="I55" s="101"/>
      <c r="J55" s="101"/>
    </row>
    <row r="56" spans="2:10" s="22" customFormat="1" ht="39.75" x14ac:dyDescent="0.4">
      <c r="B56" s="101"/>
      <c r="C56" s="101"/>
      <c r="D56" s="101"/>
      <c r="E56" s="101"/>
      <c r="F56" s="101"/>
      <c r="G56" s="101"/>
      <c r="H56" s="101"/>
      <c r="I56" s="101"/>
      <c r="J56" s="101"/>
    </row>
  </sheetData>
  <mergeCells count="35">
    <mergeCell ref="B20:C21"/>
    <mergeCell ref="B1:J1"/>
    <mergeCell ref="E4:J4"/>
    <mergeCell ref="E5:J5"/>
    <mergeCell ref="J9:K9"/>
    <mergeCell ref="D20:J20"/>
    <mergeCell ref="B27:C28"/>
    <mergeCell ref="D27:D28"/>
    <mergeCell ref="B22:C22"/>
    <mergeCell ref="B23:C23"/>
    <mergeCell ref="B24:C24"/>
    <mergeCell ref="B25:C25"/>
    <mergeCell ref="B26:C26"/>
    <mergeCell ref="B35:C35"/>
    <mergeCell ref="B36:C36"/>
    <mergeCell ref="D30:J30"/>
    <mergeCell ref="B32:C32"/>
    <mergeCell ref="B33:C33"/>
    <mergeCell ref="B34:C34"/>
    <mergeCell ref="B30:C31"/>
    <mergeCell ref="B53:J53"/>
    <mergeCell ref="B54:J54"/>
    <mergeCell ref="B55:J55"/>
    <mergeCell ref="B56:J56"/>
    <mergeCell ref="B41:C41"/>
    <mergeCell ref="B42:C42"/>
    <mergeCell ref="B43:C43"/>
    <mergeCell ref="B44:C44"/>
    <mergeCell ref="B45:C45"/>
    <mergeCell ref="B46:C46"/>
    <mergeCell ref="B37:C38"/>
    <mergeCell ref="D37:D38"/>
    <mergeCell ref="B40:C40"/>
    <mergeCell ref="E46:F46"/>
    <mergeCell ref="B52:J52"/>
  </mergeCells>
  <phoneticPr fontId="3"/>
  <pageMargins left="0.7" right="0.7" top="0.75" bottom="0.75" header="0.3" footer="0.3"/>
  <pageSetup paperSize="9" scale="28"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view="pageBreakPreview" zoomScale="40" zoomScaleNormal="40" zoomScaleSheetLayoutView="40" workbookViewId="0"/>
  </sheetViews>
  <sheetFormatPr defaultColWidth="8.75" defaultRowHeight="18.75" outlineLevelRow="1" outlineLevelCol="1" x14ac:dyDescent="0.4"/>
  <cols>
    <col min="1" max="1" width="8.75" style="25"/>
    <col min="2" max="2" width="12" style="25" customWidth="1"/>
    <col min="3" max="3" width="20.125" style="25" customWidth="1"/>
    <col min="4" max="10" width="30.75" style="25" customWidth="1"/>
    <col min="11" max="13" width="31.375" style="25" hidden="1" customWidth="1" outlineLevel="1"/>
    <col min="14" max="14" width="33" style="25" customWidth="1" collapsed="1"/>
    <col min="15" max="17" width="30.75" style="25" customWidth="1"/>
    <col min="18" max="23" width="30.625" style="25" customWidth="1"/>
    <col min="24" max="16384" width="8.75" style="25"/>
  </cols>
  <sheetData>
    <row r="1" spans="2:11" s="2" customFormat="1" ht="75" customHeight="1" x14ac:dyDescent="0.4">
      <c r="B1" s="118" t="s">
        <v>0</v>
      </c>
      <c r="C1" s="118"/>
      <c r="D1" s="118"/>
      <c r="E1" s="118"/>
      <c r="F1" s="118"/>
      <c r="G1" s="118"/>
      <c r="H1" s="118"/>
      <c r="I1" s="118"/>
      <c r="J1" s="118"/>
    </row>
    <row r="2" spans="2:11" s="2" customFormat="1" ht="42" customHeight="1" x14ac:dyDescent="0.4">
      <c r="B2" s="3"/>
      <c r="C2" s="3"/>
      <c r="D2" s="3"/>
      <c r="E2" s="3"/>
      <c r="F2" s="3"/>
      <c r="G2" s="3"/>
      <c r="H2" s="3"/>
      <c r="I2" s="3"/>
      <c r="J2" s="3"/>
    </row>
    <row r="3" spans="2:11" s="6" customFormat="1" ht="42" customHeight="1" thickBot="1" x14ac:dyDescent="0.45">
      <c r="B3" s="4" t="s">
        <v>1</v>
      </c>
      <c r="C3" s="5"/>
      <c r="D3" s="5"/>
      <c r="E3" s="5"/>
      <c r="F3" s="5"/>
      <c r="G3" s="5"/>
      <c r="H3" s="5"/>
      <c r="I3" s="5"/>
      <c r="J3" s="5"/>
    </row>
    <row r="4" spans="2:11" s="6" customFormat="1" ht="42" customHeight="1" x14ac:dyDescent="0.4">
      <c r="B4" s="5"/>
      <c r="C4" s="7" t="s">
        <v>2</v>
      </c>
      <c r="D4" s="8"/>
      <c r="E4" s="119"/>
      <c r="F4" s="120"/>
      <c r="G4" s="120"/>
      <c r="H4" s="120"/>
      <c r="I4" s="120"/>
      <c r="J4" s="121"/>
    </row>
    <row r="5" spans="2:11" s="6" customFormat="1" ht="42" customHeight="1" thickBot="1" x14ac:dyDescent="0.45">
      <c r="B5" s="5"/>
      <c r="C5" s="9" t="s">
        <v>3</v>
      </c>
      <c r="D5" s="10"/>
      <c r="E5" s="122"/>
      <c r="F5" s="123"/>
      <c r="G5" s="123"/>
      <c r="H5" s="123"/>
      <c r="I5" s="123"/>
      <c r="J5" s="124"/>
    </row>
    <row r="6" spans="2:11" s="6" customFormat="1" ht="42" customHeight="1" x14ac:dyDescent="0.4">
      <c r="B6" s="5"/>
      <c r="C6" s="11"/>
      <c r="D6" s="11"/>
      <c r="E6" s="11"/>
      <c r="F6" s="11"/>
      <c r="G6" s="11"/>
      <c r="H6" s="11"/>
      <c r="I6" s="11"/>
      <c r="J6" s="11"/>
    </row>
    <row r="7" spans="2:11" s="6" customFormat="1" ht="42" customHeight="1" x14ac:dyDescent="0.4">
      <c r="B7" s="4" t="s">
        <v>80</v>
      </c>
      <c r="C7" s="5"/>
      <c r="D7" s="5"/>
      <c r="E7" s="5"/>
      <c r="F7" s="5"/>
      <c r="G7" s="5"/>
      <c r="H7" s="5"/>
      <c r="I7" s="5"/>
      <c r="J7" s="5"/>
    </row>
    <row r="8" spans="2:11" s="6" customFormat="1" ht="42" customHeight="1" thickBot="1" x14ac:dyDescent="0.45">
      <c r="B8" s="4"/>
      <c r="C8" s="5"/>
      <c r="D8" s="5"/>
      <c r="E8" s="5"/>
      <c r="F8" s="5"/>
      <c r="G8" s="5"/>
      <c r="H8" s="5"/>
      <c r="I8" s="5"/>
      <c r="J8" s="5"/>
    </row>
    <row r="9" spans="2:11" s="6" customFormat="1" ht="61.9" customHeight="1" thickTop="1" thickBot="1" x14ac:dyDescent="0.45">
      <c r="B9" s="4"/>
      <c r="C9" s="85" t="s">
        <v>78</v>
      </c>
      <c r="D9" s="81" t="s">
        <v>57</v>
      </c>
      <c r="E9" s="5"/>
      <c r="F9" s="12"/>
      <c r="G9" s="13" t="s">
        <v>4</v>
      </c>
      <c r="H9" s="14" t="s">
        <v>5</v>
      </c>
      <c r="I9" s="1">
        <f>F9*200*1.732/1000</f>
        <v>0</v>
      </c>
      <c r="J9" s="99" t="s">
        <v>6</v>
      </c>
      <c r="K9" s="99"/>
    </row>
    <row r="10" spans="2:11" s="6" customFormat="1" ht="42" customHeight="1" thickTop="1" x14ac:dyDescent="0.9">
      <c r="B10" s="4"/>
      <c r="C10" s="5"/>
      <c r="D10" s="5"/>
      <c r="E10" s="5"/>
      <c r="F10" s="15" t="s">
        <v>7</v>
      </c>
      <c r="G10" s="5"/>
      <c r="H10" s="5"/>
      <c r="I10" s="5"/>
      <c r="J10" s="5"/>
    </row>
    <row r="11" spans="2:11" s="6" customFormat="1" ht="42" customHeight="1" x14ac:dyDescent="0.9">
      <c r="B11" s="4"/>
      <c r="C11" s="5"/>
      <c r="D11" s="5"/>
      <c r="E11" s="5"/>
      <c r="F11" s="15" t="s">
        <v>56</v>
      </c>
      <c r="G11" s="5"/>
      <c r="H11" s="5"/>
      <c r="I11" s="5"/>
      <c r="J11" s="5"/>
    </row>
    <row r="12" spans="2:11" s="6" customFormat="1" ht="42" customHeight="1" x14ac:dyDescent="0.4">
      <c r="B12" s="16"/>
      <c r="C12" s="85" t="s">
        <v>79</v>
      </c>
      <c r="D12" s="81" t="s">
        <v>58</v>
      </c>
      <c r="E12" s="13"/>
      <c r="F12" s="17"/>
      <c r="G12" s="18"/>
      <c r="H12" s="19"/>
      <c r="I12" s="13"/>
      <c r="J12" s="20"/>
      <c r="K12" s="20"/>
    </row>
    <row r="13" spans="2:11" s="6" customFormat="1" ht="42" customHeight="1" x14ac:dyDescent="0.9">
      <c r="B13" s="16"/>
      <c r="C13" s="16"/>
      <c r="D13" s="16"/>
      <c r="E13" s="16"/>
      <c r="F13" s="16"/>
      <c r="G13" s="16"/>
      <c r="H13" s="15"/>
      <c r="I13" s="16"/>
      <c r="J13" s="16"/>
      <c r="K13" s="16"/>
    </row>
    <row r="14" spans="2:11" s="6" customFormat="1" ht="42" customHeight="1" x14ac:dyDescent="0.4">
      <c r="B14" s="16"/>
      <c r="C14" s="16"/>
      <c r="D14" s="16"/>
      <c r="E14" s="16"/>
      <c r="F14" s="16"/>
      <c r="G14" s="16"/>
      <c r="H14" s="16"/>
      <c r="I14" s="16"/>
      <c r="J14" s="16"/>
    </row>
    <row r="15" spans="2:11" s="6" customFormat="1" ht="42" customHeight="1" x14ac:dyDescent="0.4">
      <c r="B15" s="4" t="s">
        <v>8</v>
      </c>
      <c r="C15" s="5"/>
      <c r="D15" s="5"/>
      <c r="E15" s="5"/>
      <c r="F15" s="5"/>
      <c r="G15" s="5"/>
      <c r="H15" s="5"/>
      <c r="I15" s="5"/>
      <c r="J15" s="5"/>
    </row>
    <row r="16" spans="2:11" ht="33" customHeight="1" x14ac:dyDescent="0.4">
      <c r="B16" s="21" t="s">
        <v>81</v>
      </c>
      <c r="C16" s="22"/>
      <c r="D16" s="23"/>
      <c r="E16" s="24"/>
      <c r="F16" s="23"/>
      <c r="G16" s="23"/>
      <c r="H16" s="23"/>
      <c r="I16" s="23"/>
      <c r="J16" s="23"/>
    </row>
    <row r="17" spans="2:13" ht="33" customHeight="1" x14ac:dyDescent="0.4">
      <c r="B17" s="21"/>
      <c r="C17" s="94" t="s">
        <v>85</v>
      </c>
      <c r="D17" s="23"/>
      <c r="E17" s="24"/>
      <c r="F17" s="23"/>
      <c r="G17" s="23"/>
      <c r="H17" s="23"/>
      <c r="I17" s="23"/>
      <c r="J17" s="23"/>
    </row>
    <row r="18" spans="2:13" ht="33" customHeight="1" x14ac:dyDescent="0.4">
      <c r="B18" s="21" t="s">
        <v>9</v>
      </c>
      <c r="C18" s="22"/>
      <c r="D18" s="23"/>
      <c r="E18" s="24"/>
      <c r="F18" s="23"/>
      <c r="G18" s="23"/>
      <c r="H18" s="23"/>
      <c r="I18" s="23"/>
      <c r="J18" s="23"/>
    </row>
    <row r="19" spans="2:13" ht="33" customHeight="1" x14ac:dyDescent="0.4">
      <c r="B19" s="21" t="s">
        <v>10</v>
      </c>
      <c r="C19" s="22"/>
      <c r="D19" s="23"/>
      <c r="E19" s="24"/>
      <c r="F19" s="23"/>
      <c r="G19" s="23"/>
      <c r="H19" s="23"/>
      <c r="I19" s="23"/>
      <c r="J19" s="23"/>
    </row>
    <row r="20" spans="2:13" ht="33" customHeight="1" x14ac:dyDescent="0.4">
      <c r="B20" s="21" t="s">
        <v>11</v>
      </c>
      <c r="C20" s="22"/>
      <c r="D20" s="23"/>
      <c r="E20" s="24"/>
      <c r="F20" s="23"/>
      <c r="G20" s="23"/>
      <c r="H20" s="23"/>
      <c r="I20" s="23"/>
      <c r="J20" s="23"/>
    </row>
    <row r="21" spans="2:13" ht="18" customHeight="1" x14ac:dyDescent="0.4">
      <c r="B21" s="22"/>
      <c r="C21" s="26"/>
      <c r="D21" s="23"/>
      <c r="E21" s="24"/>
      <c r="F21" s="23"/>
      <c r="G21" s="23"/>
      <c r="H21" s="23"/>
      <c r="I21" s="23"/>
      <c r="J21" s="23"/>
    </row>
    <row r="22" spans="2:13" ht="42" customHeight="1" x14ac:dyDescent="0.4">
      <c r="B22" s="114" t="s">
        <v>12</v>
      </c>
      <c r="C22" s="115"/>
      <c r="D22" s="129" t="s">
        <v>13</v>
      </c>
      <c r="E22" s="130"/>
      <c r="F22" s="130"/>
      <c r="G22" s="130"/>
      <c r="H22" s="130"/>
      <c r="I22" s="130"/>
      <c r="J22" s="131"/>
      <c r="K22" s="27"/>
      <c r="L22" s="27"/>
      <c r="M22" s="28"/>
    </row>
    <row r="23" spans="2:13" ht="42" customHeight="1" thickBot="1" x14ac:dyDescent="0.45">
      <c r="B23" s="132">
        <v>1.25</v>
      </c>
      <c r="C23" s="133"/>
      <c r="D23" s="90" t="s">
        <v>14</v>
      </c>
      <c r="E23" s="88" t="s">
        <v>15</v>
      </c>
      <c r="F23" s="88" t="s">
        <v>16</v>
      </c>
      <c r="G23" s="88" t="s">
        <v>17</v>
      </c>
      <c r="H23" s="88" t="s">
        <v>18</v>
      </c>
      <c r="I23" s="88" t="s">
        <v>19</v>
      </c>
      <c r="J23" s="88" t="s">
        <v>20</v>
      </c>
      <c r="K23" s="29" t="s">
        <v>21</v>
      </c>
      <c r="L23" s="29" t="s">
        <v>22</v>
      </c>
      <c r="M23" s="29" t="s">
        <v>23</v>
      </c>
    </row>
    <row r="24" spans="2:13" ht="62.45" customHeight="1" thickTop="1" x14ac:dyDescent="0.4">
      <c r="B24" s="106" t="s">
        <v>24</v>
      </c>
      <c r="C24" s="107"/>
      <c r="D24" s="30"/>
      <c r="E24" s="31"/>
      <c r="F24" s="31"/>
      <c r="G24" s="31"/>
      <c r="H24" s="31"/>
      <c r="I24" s="31"/>
      <c r="J24" s="32"/>
      <c r="K24" s="86"/>
      <c r="L24" s="34"/>
      <c r="M24" s="35"/>
    </row>
    <row r="25" spans="2:13" ht="62.45" customHeight="1" x14ac:dyDescent="0.4">
      <c r="B25" s="111" t="s">
        <v>25</v>
      </c>
      <c r="C25" s="128"/>
      <c r="D25" s="36"/>
      <c r="E25" s="37"/>
      <c r="F25" s="37"/>
      <c r="G25" s="37"/>
      <c r="H25" s="37"/>
      <c r="I25" s="37"/>
      <c r="J25" s="38"/>
      <c r="K25" s="87"/>
      <c r="L25" s="40"/>
      <c r="M25" s="41"/>
    </row>
    <row r="26" spans="2:13" ht="62.45" customHeight="1" thickBot="1" x14ac:dyDescent="0.45">
      <c r="B26" s="106" t="s">
        <v>26</v>
      </c>
      <c r="C26" s="107"/>
      <c r="D26" s="91"/>
      <c r="E26" s="42"/>
      <c r="F26" s="42"/>
      <c r="G26" s="42"/>
      <c r="H26" s="42"/>
      <c r="I26" s="42"/>
      <c r="J26" s="92"/>
      <c r="K26" s="93"/>
      <c r="L26" s="44"/>
      <c r="M26" s="45"/>
    </row>
    <row r="27" spans="2:13" s="48" customFormat="1" ht="42" customHeight="1" thickTop="1" x14ac:dyDescent="0.4">
      <c r="B27" s="97" t="s">
        <v>27</v>
      </c>
      <c r="C27" s="98"/>
      <c r="D27" s="46">
        <f>D26*125</f>
        <v>0</v>
      </c>
      <c r="E27" s="46">
        <f t="shared" ref="E27:M27" si="0">E26*125</f>
        <v>0</v>
      </c>
      <c r="F27" s="46">
        <f t="shared" si="0"/>
        <v>0</v>
      </c>
      <c r="G27" s="46">
        <f t="shared" si="0"/>
        <v>0</v>
      </c>
      <c r="H27" s="46">
        <f t="shared" si="0"/>
        <v>0</v>
      </c>
      <c r="I27" s="46">
        <f t="shared" si="0"/>
        <v>0</v>
      </c>
      <c r="J27" s="46">
        <f t="shared" si="0"/>
        <v>0</v>
      </c>
      <c r="K27" s="46">
        <f t="shared" si="0"/>
        <v>0</v>
      </c>
      <c r="L27" s="46">
        <f t="shared" si="0"/>
        <v>0</v>
      </c>
      <c r="M27" s="46">
        <f t="shared" si="0"/>
        <v>0</v>
      </c>
    </row>
    <row r="28" spans="2:13" ht="42" customHeight="1" x14ac:dyDescent="0.4">
      <c r="B28" s="49"/>
      <c r="C28" s="49"/>
      <c r="D28" s="50"/>
      <c r="E28" s="50"/>
      <c r="F28" s="50"/>
      <c r="G28" s="50"/>
      <c r="H28" s="50"/>
      <c r="I28" s="50"/>
      <c r="J28" s="51"/>
    </row>
    <row r="29" spans="2:13" ht="42" customHeight="1" x14ac:dyDescent="0.4">
      <c r="B29" s="114" t="s">
        <v>12</v>
      </c>
      <c r="C29" s="115"/>
      <c r="D29" s="134" t="s">
        <v>28</v>
      </c>
      <c r="E29" s="135"/>
      <c r="F29" s="135"/>
      <c r="G29" s="135"/>
      <c r="H29" s="135"/>
      <c r="I29" s="135"/>
      <c r="J29" s="136"/>
      <c r="K29" s="27"/>
      <c r="L29" s="27"/>
      <c r="M29" s="28"/>
    </row>
    <row r="30" spans="2:13" ht="42" customHeight="1" thickBot="1" x14ac:dyDescent="0.45">
      <c r="B30" s="132">
        <v>1</v>
      </c>
      <c r="C30" s="133"/>
      <c r="D30" s="89" t="s">
        <v>29</v>
      </c>
      <c r="E30" s="89" t="s">
        <v>30</v>
      </c>
      <c r="F30" s="89" t="s">
        <v>31</v>
      </c>
      <c r="G30" s="89" t="s">
        <v>32</v>
      </c>
      <c r="H30" s="89" t="s">
        <v>33</v>
      </c>
      <c r="I30" s="89" t="s">
        <v>34</v>
      </c>
      <c r="J30" s="89" t="s">
        <v>35</v>
      </c>
      <c r="K30" s="29" t="s">
        <v>36</v>
      </c>
      <c r="L30" s="29" t="s">
        <v>37</v>
      </c>
      <c r="M30" s="29" t="s">
        <v>38</v>
      </c>
    </row>
    <row r="31" spans="2:13" ht="63" customHeight="1" thickTop="1" x14ac:dyDescent="0.4">
      <c r="B31" s="106" t="s">
        <v>24</v>
      </c>
      <c r="C31" s="107"/>
      <c r="D31" s="30"/>
      <c r="E31" s="31"/>
      <c r="F31" s="31"/>
      <c r="G31" s="31"/>
      <c r="H31" s="31"/>
      <c r="I31" s="31"/>
      <c r="J31" s="32"/>
      <c r="K31" s="86"/>
      <c r="L31" s="31"/>
      <c r="M31" s="35"/>
    </row>
    <row r="32" spans="2:13" ht="63" customHeight="1" x14ac:dyDescent="0.4">
      <c r="B32" s="111" t="s">
        <v>25</v>
      </c>
      <c r="C32" s="128"/>
      <c r="D32" s="36"/>
      <c r="E32" s="37"/>
      <c r="F32" s="37"/>
      <c r="G32" s="37"/>
      <c r="H32" s="37"/>
      <c r="I32" s="37"/>
      <c r="J32" s="38"/>
      <c r="K32" s="87"/>
      <c r="L32" s="37"/>
      <c r="M32" s="41"/>
    </row>
    <row r="33" spans="2:23" ht="64.900000000000006" customHeight="1" thickBot="1" x14ac:dyDescent="0.45">
      <c r="B33" s="113" t="s">
        <v>39</v>
      </c>
      <c r="C33" s="107"/>
      <c r="D33" s="91"/>
      <c r="E33" s="42"/>
      <c r="F33" s="42"/>
      <c r="G33" s="42"/>
      <c r="H33" s="42"/>
      <c r="I33" s="42"/>
      <c r="J33" s="92"/>
      <c r="K33" s="93"/>
      <c r="L33" s="42"/>
      <c r="M33" s="45"/>
    </row>
    <row r="34" spans="2:23" s="48" customFormat="1" ht="42" customHeight="1" thickTop="1" x14ac:dyDescent="0.4">
      <c r="B34" s="97" t="s">
        <v>27</v>
      </c>
      <c r="C34" s="98"/>
      <c r="D34" s="47">
        <f>D33*100</f>
        <v>0</v>
      </c>
      <c r="E34" s="47">
        <f t="shared" ref="E34:M34" si="1">E33*100</f>
        <v>0</v>
      </c>
      <c r="F34" s="47">
        <f t="shared" si="1"/>
        <v>0</v>
      </c>
      <c r="G34" s="47">
        <f t="shared" si="1"/>
        <v>0</v>
      </c>
      <c r="H34" s="47">
        <f t="shared" si="1"/>
        <v>0</v>
      </c>
      <c r="I34" s="47">
        <f t="shared" si="1"/>
        <v>0</v>
      </c>
      <c r="J34" s="47">
        <f t="shared" si="1"/>
        <v>0</v>
      </c>
      <c r="K34" s="47">
        <f t="shared" si="1"/>
        <v>0</v>
      </c>
      <c r="L34" s="47">
        <f t="shared" si="1"/>
        <v>0</v>
      </c>
      <c r="M34" s="47">
        <f t="shared" si="1"/>
        <v>0</v>
      </c>
    </row>
    <row r="35" spans="2:23" ht="42" customHeight="1" x14ac:dyDescent="0.4">
      <c r="B35" s="52"/>
      <c r="C35" s="52"/>
      <c r="D35" s="53"/>
      <c r="E35" s="53"/>
      <c r="F35" s="53"/>
      <c r="G35" s="53"/>
      <c r="H35" s="53"/>
      <c r="I35" s="53"/>
      <c r="J35" s="53"/>
    </row>
    <row r="36" spans="2:23" s="55" customFormat="1" ht="42" customHeight="1" outlineLevel="1" x14ac:dyDescent="0.4">
      <c r="B36" s="97" t="s">
        <v>27</v>
      </c>
      <c r="C36" s="98"/>
      <c r="D36" s="54">
        <f t="shared" ref="D36:M36" si="2">D27</f>
        <v>0</v>
      </c>
      <c r="E36" s="54">
        <f t="shared" si="2"/>
        <v>0</v>
      </c>
      <c r="F36" s="54">
        <f t="shared" si="2"/>
        <v>0</v>
      </c>
      <c r="G36" s="54">
        <f t="shared" si="2"/>
        <v>0</v>
      </c>
      <c r="H36" s="54">
        <f t="shared" si="2"/>
        <v>0</v>
      </c>
      <c r="I36" s="54">
        <f t="shared" si="2"/>
        <v>0</v>
      </c>
      <c r="J36" s="54">
        <f t="shared" si="2"/>
        <v>0</v>
      </c>
      <c r="K36" s="54">
        <f t="shared" si="2"/>
        <v>0</v>
      </c>
      <c r="L36" s="54">
        <f t="shared" si="2"/>
        <v>0</v>
      </c>
      <c r="M36" s="54">
        <f t="shared" si="2"/>
        <v>0</v>
      </c>
      <c r="N36" s="54">
        <f>D34</f>
        <v>0</v>
      </c>
      <c r="O36" s="54">
        <f t="shared" ref="O36:W36" si="3">E34</f>
        <v>0</v>
      </c>
      <c r="P36" s="54">
        <f t="shared" si="3"/>
        <v>0</v>
      </c>
      <c r="Q36" s="54">
        <f>G34</f>
        <v>0</v>
      </c>
      <c r="R36" s="54">
        <f t="shared" si="3"/>
        <v>0</v>
      </c>
      <c r="S36" s="54">
        <f t="shared" si="3"/>
        <v>0</v>
      </c>
      <c r="T36" s="54">
        <f t="shared" si="3"/>
        <v>0</v>
      </c>
      <c r="U36" s="54">
        <f t="shared" si="3"/>
        <v>0</v>
      </c>
      <c r="V36" s="54">
        <f t="shared" si="3"/>
        <v>0</v>
      </c>
      <c r="W36" s="54">
        <f t="shared" si="3"/>
        <v>0</v>
      </c>
    </row>
    <row r="37" spans="2:23" s="55" customFormat="1" ht="42" customHeight="1" outlineLevel="1" x14ac:dyDescent="0.4">
      <c r="B37" s="97" t="s">
        <v>40</v>
      </c>
      <c r="C37" s="98"/>
      <c r="D37" s="56">
        <f>LARGE($D$36:$W$36,1)</f>
        <v>0</v>
      </c>
      <c r="E37" s="56">
        <f>LARGE($D$36:$W$36,2)</f>
        <v>0</v>
      </c>
      <c r="F37" s="56">
        <f>LARGE($D$36:$W$36,3)</f>
        <v>0</v>
      </c>
      <c r="G37" s="56">
        <f>LARGE($D$36:$W$36,4)</f>
        <v>0</v>
      </c>
      <c r="H37" s="56">
        <f>LARGE($D$36:$W$36,5)</f>
        <v>0</v>
      </c>
      <c r="I37" s="56">
        <f>LARGE($D$36:$W$36,6)</f>
        <v>0</v>
      </c>
      <c r="J37" s="56">
        <f>LARGE($D$36:$W$36,7)</f>
        <v>0</v>
      </c>
      <c r="K37" s="56">
        <f>LARGE($D$36:$W$36,8)</f>
        <v>0</v>
      </c>
      <c r="L37" s="56">
        <f>LARGE($D$36:$W$36,9)</f>
        <v>0</v>
      </c>
      <c r="M37" s="56">
        <f>LARGE($D$36:$W$36,10)</f>
        <v>0</v>
      </c>
      <c r="N37" s="56">
        <f>LARGE($D$36:$W$36,11)</f>
        <v>0</v>
      </c>
      <c r="O37" s="56">
        <f>LARGE($D$36:$W$36,12)</f>
        <v>0</v>
      </c>
      <c r="P37" s="56">
        <f>LARGE($D$36:$W$36,13)</f>
        <v>0</v>
      </c>
      <c r="Q37" s="56">
        <f>LARGE($D$36:$W$36,14)</f>
        <v>0</v>
      </c>
      <c r="R37" s="56">
        <f>LARGE($D$36:$W$36,15)</f>
        <v>0</v>
      </c>
      <c r="S37" s="56">
        <f>LARGE($D$36:$W$36,16)</f>
        <v>0</v>
      </c>
      <c r="T37" s="56">
        <f>LARGE($D$36:$W$36,17)</f>
        <v>0</v>
      </c>
      <c r="U37" s="56">
        <f>LARGE($D$36:$W$36,18)</f>
        <v>0</v>
      </c>
      <c r="V37" s="56">
        <f>LARGE($D$36:$W$36,19)</f>
        <v>0</v>
      </c>
      <c r="W37" s="56">
        <f>LARGE($D$36:$W$36,20)</f>
        <v>0</v>
      </c>
    </row>
    <row r="38" spans="2:23" s="55" customFormat="1" ht="42" customHeight="1" outlineLevel="1" x14ac:dyDescent="0.4">
      <c r="B38" s="97" t="s">
        <v>41</v>
      </c>
      <c r="C38" s="98"/>
      <c r="D38" s="56">
        <f>D37*1</f>
        <v>0</v>
      </c>
      <c r="E38" s="54">
        <f>E37*1</f>
        <v>0</v>
      </c>
      <c r="F38" s="54">
        <f>F37*0.95</f>
        <v>0</v>
      </c>
      <c r="G38" s="54">
        <f>G37*0.95</f>
        <v>0</v>
      </c>
      <c r="H38" s="54">
        <f>H37*0.9</f>
        <v>0</v>
      </c>
      <c r="I38" s="54">
        <f t="shared" ref="I38:J38" si="4">I37*0.9</f>
        <v>0</v>
      </c>
      <c r="J38" s="54">
        <f t="shared" si="4"/>
        <v>0</v>
      </c>
      <c r="K38" s="54">
        <f>K37*0.9</f>
        <v>0</v>
      </c>
      <c r="L38" s="54">
        <f t="shared" ref="L38:W38" si="5">L37*0.9</f>
        <v>0</v>
      </c>
      <c r="M38" s="54">
        <f t="shared" si="5"/>
        <v>0</v>
      </c>
      <c r="N38" s="54">
        <f t="shared" si="5"/>
        <v>0</v>
      </c>
      <c r="O38" s="54">
        <f t="shared" si="5"/>
        <v>0</v>
      </c>
      <c r="P38" s="54">
        <f t="shared" si="5"/>
        <v>0</v>
      </c>
      <c r="Q38" s="54">
        <f t="shared" si="5"/>
        <v>0</v>
      </c>
      <c r="R38" s="54">
        <f t="shared" si="5"/>
        <v>0</v>
      </c>
      <c r="S38" s="54">
        <f t="shared" si="5"/>
        <v>0</v>
      </c>
      <c r="T38" s="54">
        <f t="shared" si="5"/>
        <v>0</v>
      </c>
      <c r="U38" s="54">
        <f t="shared" si="5"/>
        <v>0</v>
      </c>
      <c r="V38" s="54">
        <f t="shared" si="5"/>
        <v>0</v>
      </c>
      <c r="W38" s="54">
        <f t="shared" si="5"/>
        <v>0</v>
      </c>
    </row>
    <row r="39" spans="2:23" s="55" customFormat="1" ht="42" customHeight="1" outlineLevel="1" x14ac:dyDescent="0.4">
      <c r="B39" s="97" t="s">
        <v>42</v>
      </c>
      <c r="C39" s="98"/>
      <c r="D39" s="56">
        <f>SUM(D38:W38)/100</f>
        <v>0</v>
      </c>
      <c r="E39" s="57"/>
    </row>
    <row r="40" spans="2:23" s="55" customFormat="1" ht="42" customHeight="1" outlineLevel="1" x14ac:dyDescent="0.4">
      <c r="B40" s="97" t="s">
        <v>43</v>
      </c>
      <c r="C40" s="98"/>
      <c r="D40" s="56">
        <f>IF((D39-6)&lt;=0,D39,6)</f>
        <v>0</v>
      </c>
      <c r="E40" s="57">
        <f>IF((E39-6)&lt;=0,E39,6)</f>
        <v>0</v>
      </c>
      <c r="F40" s="57"/>
      <c r="G40" s="57"/>
      <c r="H40" s="57"/>
      <c r="I40" s="57"/>
      <c r="J40" s="57"/>
    </row>
    <row r="41" spans="2:23" s="55" customFormat="1" ht="42" customHeight="1" outlineLevel="1" x14ac:dyDescent="0.4">
      <c r="B41" s="97" t="s">
        <v>44</v>
      </c>
      <c r="C41" s="98"/>
      <c r="D41" s="56">
        <f>IF((D39-20)&lt;=0,D39-D40,14)</f>
        <v>0</v>
      </c>
      <c r="E41" s="57">
        <f>IF((E39-20)&lt;=0,E39-E40,14)</f>
        <v>0</v>
      </c>
      <c r="F41" s="57"/>
      <c r="G41" s="57"/>
      <c r="H41" s="57"/>
      <c r="I41" s="57"/>
      <c r="J41" s="57"/>
    </row>
    <row r="42" spans="2:23" s="55" customFormat="1" ht="42" customHeight="1" outlineLevel="1" x14ac:dyDescent="0.4">
      <c r="B42" s="97" t="s">
        <v>45</v>
      </c>
      <c r="C42" s="98"/>
      <c r="D42" s="56">
        <f>IF((D39-50)&lt;=0,D39-D40-D41,30)</f>
        <v>0</v>
      </c>
      <c r="E42" s="57">
        <f>IF((E39-50)&lt;=0,E39-E40-E41,30)</f>
        <v>0</v>
      </c>
      <c r="F42" s="57"/>
      <c r="G42" s="57"/>
      <c r="H42" s="57"/>
      <c r="I42" s="57"/>
      <c r="J42" s="57"/>
    </row>
    <row r="43" spans="2:23" s="55" customFormat="1" ht="42" customHeight="1" outlineLevel="1" x14ac:dyDescent="0.4">
      <c r="B43" s="97" t="s">
        <v>46</v>
      </c>
      <c r="C43" s="98"/>
      <c r="D43" s="56">
        <f>IF((D39-50)&lt;=0,0,(D39-50))</f>
        <v>0</v>
      </c>
      <c r="E43" s="57">
        <f>IF((E39-50)&lt;=0,0,(E39-50))</f>
        <v>0</v>
      </c>
      <c r="F43" s="57"/>
      <c r="G43" s="57"/>
      <c r="H43" s="57"/>
      <c r="I43" s="57"/>
      <c r="J43" s="57"/>
    </row>
    <row r="44" spans="2:23" s="55" customFormat="1" ht="42" customHeight="1" outlineLevel="1" thickBot="1" x14ac:dyDescent="0.45">
      <c r="B44" s="102" t="s">
        <v>47</v>
      </c>
      <c r="C44" s="103"/>
      <c r="D44" s="58">
        <f>D40*1+D41*0.9+D42*0.8+D43*0.7</f>
        <v>0</v>
      </c>
      <c r="E44" s="57">
        <f>E40*1+E41*0.9+E42*0.8+E43*0.7</f>
        <v>0</v>
      </c>
      <c r="G44" s="57"/>
    </row>
    <row r="45" spans="2:23" ht="61.9" customHeight="1" thickBot="1" x14ac:dyDescent="0.45">
      <c r="B45" s="104" t="s">
        <v>5</v>
      </c>
      <c r="C45" s="105"/>
      <c r="D45" s="1">
        <f>D44</f>
        <v>0</v>
      </c>
      <c r="E45" s="99" t="s">
        <v>48</v>
      </c>
      <c r="F45" s="99"/>
      <c r="G45" s="59"/>
    </row>
    <row r="46" spans="2:23" ht="48" customHeight="1" x14ac:dyDescent="0.9">
      <c r="B46" s="15" t="s">
        <v>49</v>
      </c>
      <c r="C46" s="60"/>
      <c r="D46" s="61"/>
      <c r="E46" s="62"/>
      <c r="F46" s="62"/>
      <c r="G46" s="59"/>
    </row>
    <row r="47" spans="2:23" ht="42" customHeight="1" x14ac:dyDescent="0.9">
      <c r="B47" s="15" t="s">
        <v>56</v>
      </c>
      <c r="C47" s="63"/>
      <c r="D47" s="64"/>
      <c r="E47" s="65"/>
      <c r="G47" s="59"/>
    </row>
    <row r="48" spans="2:23" s="6" customFormat="1" ht="42" customHeight="1" x14ac:dyDescent="0.4">
      <c r="B48" s="4"/>
      <c r="C48" s="5"/>
      <c r="D48" s="5"/>
      <c r="E48" s="5"/>
      <c r="F48" s="5"/>
      <c r="G48" s="5"/>
      <c r="H48" s="5"/>
      <c r="I48" s="5"/>
      <c r="J48" s="5"/>
    </row>
    <row r="49" spans="2:10" ht="33" customHeight="1" x14ac:dyDescent="0.4">
      <c r="B49" s="59"/>
      <c r="C49" s="66"/>
      <c r="G49" s="67"/>
    </row>
    <row r="50" spans="2:10" ht="33" customHeight="1" x14ac:dyDescent="0.4">
      <c r="B50" s="59"/>
      <c r="C50" s="22"/>
      <c r="G50" s="67"/>
    </row>
    <row r="51" spans="2:10" ht="33" customHeight="1" x14ac:dyDescent="0.4">
      <c r="B51" s="59"/>
      <c r="C51" s="22"/>
      <c r="G51" s="67"/>
    </row>
    <row r="52" spans="2:10" s="22" customFormat="1" ht="39.75" x14ac:dyDescent="0.4">
      <c r="B52" s="68" t="s">
        <v>50</v>
      </c>
      <c r="C52" s="69"/>
      <c r="D52" s="69"/>
      <c r="E52" s="69"/>
      <c r="F52" s="69"/>
      <c r="G52" s="69"/>
      <c r="H52" s="69"/>
      <c r="I52" s="69"/>
      <c r="J52" s="69"/>
    </row>
    <row r="53" spans="2:10" s="22" customFormat="1" ht="39.75" x14ac:dyDescent="0.4">
      <c r="B53" s="100" t="s">
        <v>51</v>
      </c>
      <c r="C53" s="101"/>
      <c r="D53" s="101"/>
      <c r="E53" s="101"/>
      <c r="F53" s="101"/>
      <c r="G53" s="101"/>
      <c r="H53" s="101"/>
      <c r="I53" s="101"/>
      <c r="J53" s="101"/>
    </row>
    <row r="54" spans="2:10" s="22" customFormat="1" ht="39.75" x14ac:dyDescent="0.4">
      <c r="B54" s="101" t="s">
        <v>52</v>
      </c>
      <c r="C54" s="101"/>
      <c r="D54" s="101"/>
      <c r="E54" s="101"/>
      <c r="F54" s="101"/>
      <c r="G54" s="101"/>
      <c r="H54" s="101"/>
      <c r="I54" s="101"/>
      <c r="J54" s="101"/>
    </row>
    <row r="55" spans="2:10" s="22" customFormat="1" ht="40.9" customHeight="1" x14ac:dyDescent="0.4">
      <c r="B55" s="101" t="s">
        <v>53</v>
      </c>
      <c r="C55" s="101"/>
      <c r="D55" s="101"/>
      <c r="E55" s="101"/>
      <c r="F55" s="101"/>
      <c r="G55" s="101"/>
      <c r="H55" s="101"/>
      <c r="I55" s="101"/>
      <c r="J55" s="101"/>
    </row>
    <row r="56" spans="2:10" s="22" customFormat="1" ht="39.75" x14ac:dyDescent="0.4">
      <c r="B56" s="101" t="s">
        <v>54</v>
      </c>
      <c r="C56" s="101"/>
      <c r="D56" s="101"/>
      <c r="E56" s="101"/>
      <c r="F56" s="101"/>
      <c r="G56" s="101"/>
      <c r="H56" s="101"/>
      <c r="I56" s="101"/>
      <c r="J56" s="101"/>
    </row>
    <row r="57" spans="2:10" s="22" customFormat="1" ht="39.75" x14ac:dyDescent="0.4">
      <c r="B57" s="101"/>
      <c r="C57" s="101"/>
      <c r="D57" s="101"/>
      <c r="E57" s="101"/>
      <c r="F57" s="101"/>
      <c r="G57" s="101"/>
      <c r="H57" s="101"/>
      <c r="I57" s="101"/>
      <c r="J57" s="101"/>
    </row>
  </sheetData>
  <mergeCells count="34">
    <mergeCell ref="B1:J1"/>
    <mergeCell ref="E4:J4"/>
    <mergeCell ref="E5:J5"/>
    <mergeCell ref="J9:K9"/>
    <mergeCell ref="B32:C32"/>
    <mergeCell ref="B22:C22"/>
    <mergeCell ref="D22:J22"/>
    <mergeCell ref="B23:C23"/>
    <mergeCell ref="B24:C24"/>
    <mergeCell ref="B25:C25"/>
    <mergeCell ref="B26:C26"/>
    <mergeCell ref="B27:C27"/>
    <mergeCell ref="B29:C29"/>
    <mergeCell ref="D29:J29"/>
    <mergeCell ref="B30:C30"/>
    <mergeCell ref="B55:J55"/>
    <mergeCell ref="B56:J56"/>
    <mergeCell ref="B57:J57"/>
    <mergeCell ref="B40:C40"/>
    <mergeCell ref="B41:C41"/>
    <mergeCell ref="B42:C42"/>
    <mergeCell ref="B43:C43"/>
    <mergeCell ref="B44:C44"/>
    <mergeCell ref="B45:C45"/>
    <mergeCell ref="B31:C31"/>
    <mergeCell ref="E45:F45"/>
    <mergeCell ref="B53:J53"/>
    <mergeCell ref="B54:J54"/>
    <mergeCell ref="B33:C33"/>
    <mergeCell ref="B34:C34"/>
    <mergeCell ref="B36:C36"/>
    <mergeCell ref="B37:C37"/>
    <mergeCell ref="B38:C38"/>
    <mergeCell ref="B39:C39"/>
  </mergeCells>
  <phoneticPr fontId="3"/>
  <pageMargins left="0.7" right="0.7" top="0.75" bottom="0.75" header="0.3" footer="0.3"/>
  <pageSetup paperSize="9" scale="27"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電灯</vt:lpstr>
      <vt:lpstr>動力</vt:lpstr>
      <vt:lpstr>電灯!Print_Area</vt:lpstr>
      <vt:lpstr>動力!Print_Area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2029047 不破瑠美</dc:creator>
  <cp:lastModifiedBy>2029047 不破瑠美</cp:lastModifiedBy>
  <dcterms:created xsi:type="dcterms:W3CDTF">2023-07-07T08:55:58Z</dcterms:created>
  <dcterms:modified xsi:type="dcterms:W3CDTF">2024-01-26T08:45:29Z</dcterms:modified>
</cp:coreProperties>
</file>